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 yWindow="149" windowWidth="15174" windowHeight="8477" activeTab="0"/>
  </bookViews>
  <sheets>
    <sheet name="Info" sheetId="1" r:id="rId1"/>
    <sheet name="1 Vgl. m. KM" sheetId="2" r:id="rId2"/>
    <sheet name="2 Vgl. m. WW" sheetId="3" r:id="rId3"/>
    <sheet name="3 Vgl." sheetId="4" r:id="rId4"/>
  </sheets>
  <definedNames>
    <definedName name="_xlnm.Print_Area" localSheetId="1">'1 Vgl. m. KM'!$B$2:$K$81</definedName>
    <definedName name="_xlnm.Print_Area" localSheetId="2">'2 Vgl. m. WW'!$B$2:$K$81</definedName>
    <definedName name="_xlnm.Print_Area" localSheetId="3">'3 Vgl.'!$B$2:$H$40</definedName>
    <definedName name="_xlnm.Print_Area" localSheetId="0">'Info'!$B$2:$E$44</definedName>
  </definedNames>
  <calcPr fullCalcOnLoad="1"/>
</workbook>
</file>

<file path=xl/comments2.xml><?xml version="1.0" encoding="utf-8"?>
<comments xmlns="http://schemas.openxmlformats.org/spreadsheetml/2006/main">
  <authors>
    <author>SeggerV</author>
    <author>Segger, Volker (LEL)</author>
  </authors>
  <commentList>
    <comment ref="H18" authorId="0">
      <text>
        <r>
          <rPr>
            <sz val="9"/>
            <rFont val="Tahoma"/>
            <family val="2"/>
          </rPr>
          <t>siehe Berechnung ab Zeile 87</t>
        </r>
      </text>
    </comment>
    <comment ref="H28" authorId="0">
      <text>
        <r>
          <rPr>
            <sz val="10"/>
            <rFont val="Tahoma"/>
            <family val="2"/>
          </rPr>
          <t xml:space="preserve">nur die Kosten eintragen, die der Silomaisanbauer zu tragen hat
</t>
        </r>
      </text>
    </comment>
    <comment ref="J15" authorId="1">
      <text>
        <r>
          <rPr>
            <sz val="10"/>
            <rFont val="Tahoma"/>
            <family val="2"/>
          </rPr>
          <t>Wenn ja, bitte ankreuzen!</t>
        </r>
      </text>
    </comment>
    <comment ref="K16" authorId="1">
      <text>
        <r>
          <rPr>
            <sz val="10"/>
            <rFont val="Tahoma"/>
            <family val="2"/>
          </rPr>
          <t xml:space="preserve">Variieren Sie das Ertragsniveau des Körnermais (Zelle G 16), bis Sie Ihren gewünschten 
 Silomaisertrag erreicht haben!
</t>
        </r>
      </text>
    </comment>
  </commentList>
</comments>
</file>

<file path=xl/comments3.xml><?xml version="1.0" encoding="utf-8"?>
<comments xmlns="http://schemas.openxmlformats.org/spreadsheetml/2006/main">
  <authors>
    <author>SeggerV</author>
    <author>Segger, Volker (LEL)</author>
  </authors>
  <commentList>
    <comment ref="H18" authorId="0">
      <text>
        <r>
          <rPr>
            <sz val="9"/>
            <rFont val="Tahoma"/>
            <family val="2"/>
          </rPr>
          <t>siehe Berechnung ab Zeile 87</t>
        </r>
      </text>
    </comment>
    <comment ref="J15" authorId="1">
      <text>
        <r>
          <rPr>
            <sz val="10"/>
            <rFont val="Tahoma"/>
            <family val="2"/>
          </rPr>
          <t>Wenn ja, auf Blatt 1 ankreuzen</t>
        </r>
      </text>
    </comment>
    <comment ref="H23" authorId="1">
      <text>
        <r>
          <rPr>
            <sz val="9"/>
            <rFont val="Tahoma"/>
            <family val="2"/>
          </rPr>
          <t>Diese Werte (bis Zelle H 33) werden aus dem Blatt 1 übernommen.</t>
        </r>
      </text>
    </comment>
  </commentList>
</comments>
</file>

<file path=xl/sharedStrings.xml><?xml version="1.0" encoding="utf-8"?>
<sst xmlns="http://schemas.openxmlformats.org/spreadsheetml/2006/main" count="480" uniqueCount="184">
  <si>
    <t>Körnermais</t>
  </si>
  <si>
    <t>Silomais</t>
  </si>
  <si>
    <t>Gärreste</t>
  </si>
  <si>
    <t>cbm</t>
  </si>
  <si>
    <t>Wert Gärrest</t>
  </si>
  <si>
    <t>TS</t>
  </si>
  <si>
    <t>dies sind</t>
  </si>
  <si>
    <t>kg TS</t>
  </si>
  <si>
    <t>P2O5</t>
  </si>
  <si>
    <t>K2O</t>
  </si>
  <si>
    <t>€ netto</t>
  </si>
  <si>
    <t>€/kg netto</t>
  </si>
  <si>
    <t>€/t netto</t>
  </si>
  <si>
    <t>€ brutto</t>
  </si>
  <si>
    <t>je cbm Gärrest</t>
  </si>
  <si>
    <t>je 100 kg TS</t>
  </si>
  <si>
    <t>(Probe vom 15.11.07)</t>
  </si>
  <si>
    <t>(Probe vom 29.11.07)</t>
  </si>
  <si>
    <t>Saatgut</t>
  </si>
  <si>
    <t>Pflanzenschutz</t>
  </si>
  <si>
    <t>t FM</t>
  </si>
  <si>
    <t>t TM</t>
  </si>
  <si>
    <t>netto</t>
  </si>
  <si>
    <t>brutto</t>
  </si>
  <si>
    <t>N</t>
  </si>
  <si>
    <t>Nährstoffpreis</t>
  </si>
  <si>
    <t xml:space="preserve">Nährstoff-Abfuhr </t>
  </si>
  <si>
    <t>€ je t FM</t>
  </si>
  <si>
    <t>kg/t FM</t>
  </si>
  <si>
    <t>Mwst.faktor</t>
  </si>
  <si>
    <t>Trocknung</t>
  </si>
  <si>
    <t>(bei SM inkl. Transport)</t>
  </si>
  <si>
    <t>Hagelversicherung</t>
  </si>
  <si>
    <t>brutto /ha</t>
  </si>
  <si>
    <t>netto/ha</t>
  </si>
  <si>
    <t>netto/t FM</t>
  </si>
  <si>
    <t>Deckungsbeitrag</t>
  </si>
  <si>
    <t>€/ha</t>
  </si>
  <si>
    <t>(Probe vom 10.01.08)</t>
  </si>
  <si>
    <t>Nährstoffabfuhr</t>
  </si>
  <si>
    <t>anrechenbarer N</t>
  </si>
  <si>
    <t>Körnermaispreis</t>
  </si>
  <si>
    <t>€/t FM</t>
  </si>
  <si>
    <t>Annahmen:</t>
  </si>
  <si>
    <t>frei Silo</t>
  </si>
  <si>
    <t>ab Feld</t>
  </si>
  <si>
    <t>Ertrag Silomais (t FM/ha)</t>
  </si>
  <si>
    <r>
      <t xml:space="preserve">Eingabe der eigenen Daten (insb. des Körnermaispreises) in den gelben Feldern </t>
    </r>
    <r>
      <rPr>
        <sz val="10"/>
        <color indexed="10"/>
        <rFont val="Arial"/>
        <family val="2"/>
      </rPr>
      <t>(weiße Ergebnisfelder sind gesperrt)</t>
    </r>
  </si>
  <si>
    <t>netto/t TM</t>
  </si>
  <si>
    <t>Summe weitere Kosten</t>
  </si>
  <si>
    <t>LEL Schwäbisch Gmünd (Dr. Volker Segger)</t>
  </si>
  <si>
    <t>Wert Gärreste (brutto)</t>
  </si>
  <si>
    <t>Lohnansatz bis zur Ernte</t>
  </si>
  <si>
    <t>Zinsansatz für Umlaufvermögen</t>
  </si>
  <si>
    <t>Winterweizen</t>
  </si>
  <si>
    <t>TM-Ertrag Silomais:</t>
  </si>
  <si>
    <t>von TM-Ertrag Weizen</t>
  </si>
  <si>
    <t>von TM-Ertrag Körnermais</t>
  </si>
  <si>
    <t>Weizenpreis</t>
  </si>
  <si>
    <t xml:space="preserve"> - Berechnung des Preises frei Silo oder Verkauf ab Feld</t>
  </si>
  <si>
    <t>Berechnungsvarianten:</t>
  </si>
  <si>
    <r>
      <t>eig. Abtransport Erntegut</t>
    </r>
    <r>
      <rPr>
        <sz val="9"/>
        <color indexed="10"/>
        <rFont val="Arial"/>
        <family val="2"/>
      </rPr>
      <t xml:space="preserve"> (inkl. Lohnansatz)</t>
    </r>
  </si>
  <si>
    <r>
      <t xml:space="preserve">Summe variable Kosten </t>
    </r>
    <r>
      <rPr>
        <b/>
        <sz val="10"/>
        <color indexed="10"/>
        <rFont val="Arial"/>
        <family val="2"/>
      </rPr>
      <t>(brutto)</t>
    </r>
  </si>
  <si>
    <r>
      <t xml:space="preserve">Summe Leistungen </t>
    </r>
    <r>
      <rPr>
        <b/>
        <sz val="10"/>
        <color indexed="17"/>
        <rFont val="Arial"/>
        <family val="2"/>
      </rPr>
      <t>(brutto)</t>
    </r>
  </si>
  <si>
    <t>Gleichgewichtspreis frei Silo</t>
  </si>
  <si>
    <t>Gleichgewichtspreis ab Feld</t>
  </si>
  <si>
    <t>Kostendeckender Preis frei Silo</t>
  </si>
  <si>
    <t>Kostendeckender Preis ab Feld</t>
  </si>
  <si>
    <t>Silomaisertrag</t>
  </si>
  <si>
    <t>Kostendeckender Preis frei Silo bei 50 t/ha</t>
  </si>
  <si>
    <t>Kostendeckender Preis ab Feld bei 50 t/ha</t>
  </si>
  <si>
    <t>Ermittlung eines angemessenen Verkaufspreises für Silomais beim Verkauf - z.B. an Biogasbetriebe.</t>
  </si>
  <si>
    <t>Gleichgewichtspreis für Silomais im Vergleich zu Körnermais oder Weizen:</t>
  </si>
  <si>
    <t>Kostendeckender Erlös für Silomais:</t>
  </si>
  <si>
    <t>Die Ergebnisse werden tabellarisch für verschiedene Erzeugerpreise bzw. Erträge dargestellt.</t>
  </si>
  <si>
    <t>Ermittlung eines angemessenen Verkaufspreises für Silomais</t>
  </si>
  <si>
    <t>1. Ziele des Programmes</t>
  </si>
  <si>
    <t>2. Programmaufbau</t>
  </si>
  <si>
    <t xml:space="preserve">Die Handhabung des Programmes ist denkbar einfach: es sind lediglich alle beispielhaft vorgegebenen Daten zu überprüfen, gegebenenfalls zu ändern. Eine Überprüfung bzw. Änderung ist generell nur in den gelb hinterlegten Feldern möglich. </t>
  </si>
  <si>
    <r>
      <t xml:space="preserve">variable Maschinenkosten </t>
    </r>
    <r>
      <rPr>
        <sz val="9"/>
        <color indexed="10"/>
        <rFont val="Arial"/>
        <family val="2"/>
      </rPr>
      <t>(bis Ernte)</t>
    </r>
  </si>
  <si>
    <r>
      <t xml:space="preserve">Pachtansatz </t>
    </r>
    <r>
      <rPr>
        <sz val="10"/>
        <color indexed="10"/>
        <rFont val="Arial"/>
        <family val="2"/>
      </rPr>
      <t>(inkl. Berufsgenossenschaft)</t>
    </r>
  </si>
  <si>
    <t>Festkosten Masch. u. Gebäude, anteilige Gemeinkosten</t>
  </si>
  <si>
    <t>Erlös Körnermais</t>
  </si>
  <si>
    <t>Erlös Weizen</t>
  </si>
  <si>
    <t>€/t</t>
  </si>
  <si>
    <t>Ertrag Silomais</t>
  </si>
  <si>
    <t>Ertrag der Alternativkultur</t>
  </si>
  <si>
    <t>Alternativkultur</t>
  </si>
  <si>
    <r>
      <t xml:space="preserve">Eingabe der eigenen Daten (insb. des Weizenpreises) in den gelben Feldern </t>
    </r>
    <r>
      <rPr>
        <sz val="10"/>
        <color indexed="10"/>
        <rFont val="Arial"/>
        <family val="2"/>
      </rPr>
      <t>(weiße Ergebnisfelder sind gesperrt)</t>
    </r>
  </si>
  <si>
    <t>Weizen</t>
  </si>
  <si>
    <t>Erntekosten</t>
  </si>
  <si>
    <t>KM niedriger Ertrag</t>
  </si>
  <si>
    <t>KM hoher Ertrag</t>
  </si>
  <si>
    <t>WW niedriger Ertrag</t>
  </si>
  <si>
    <t>WW hoher Ertrag</t>
  </si>
  <si>
    <t>Ein Vergleich der Ergebnisse mit und ohne Gärrestrücknahme ist natürlich nur möglich, wenn in den jeweiligen Arbeitsblättern die gleichen Annahmen bzgl. Preisen, variablen Kosten usw. getroffen werden.</t>
  </si>
  <si>
    <t xml:space="preserve">          dabei alternativ</t>
  </si>
  <si>
    <t xml:space="preserve">Die Beispielsberechnungen zeigen, dass die Höhe der Erträge wegen der unterstellten Ertragsrelation zwischen Silomais und der jeweiligen Alternativkultur nur einen geringen Einfluss auf den Gleichgewichtspreis je t hat. Entscheidend ist vielmehr das Preisniveau von Körnermais oder Weizen. </t>
  </si>
  <si>
    <t xml:space="preserve"> - Preis für Weizen als Erzeugerpreis in der Ernte</t>
  </si>
  <si>
    <t xml:space="preserve">Für Richtigkeit und korrekte Funktion wird dennoch keine Gewähr übernommen.  </t>
  </si>
  <si>
    <t>Haftungsansprüche jeglicher Art werden ausgeschlossen.</t>
  </si>
  <si>
    <t>Die Veränderung dieser Datei und die Weitergabe veränderter Kopien ist ausdrücklich untersagt.</t>
  </si>
  <si>
    <t>Die Weitergabe unveränderter Kopien ist zulässig.</t>
  </si>
  <si>
    <t>copyright: LEL Schwäbisch Gmünd</t>
  </si>
  <si>
    <t>Hinweise:</t>
  </si>
  <si>
    <t xml:space="preserve"> = Summe variable Kosten plus notw. DB abzgl. Nebenleistungen</t>
  </si>
  <si>
    <t xml:space="preserve"> = notw. Erlös frei Silo abzgl. Kosten Ernte inkl. Transport</t>
  </si>
  <si>
    <t>notwendiger Erlös ab Feld:</t>
  </si>
  <si>
    <t>Weitere Kosten des Verkäufers:</t>
  </si>
  <si>
    <t xml:space="preserve"> = Summe variable Kosten plus Summe weitere Kosten abzgl. Nebenleistungen</t>
  </si>
  <si>
    <r>
      <t xml:space="preserve">netto </t>
    </r>
    <r>
      <rPr>
        <sz val="10"/>
        <color indexed="10"/>
        <rFont val="Arial"/>
        <family val="2"/>
      </rPr>
      <t>(o. MwSt.)</t>
    </r>
  </si>
  <si>
    <r>
      <t xml:space="preserve">brutto </t>
    </r>
    <r>
      <rPr>
        <sz val="10"/>
        <color indexed="10"/>
        <rFont val="Arial"/>
        <family val="2"/>
      </rPr>
      <t>(m. MwSt.)</t>
    </r>
  </si>
  <si>
    <t>trockene Ware</t>
  </si>
  <si>
    <t>Kosten der Ausbringung Gärreste durch LU</t>
  </si>
  <si>
    <t>mittel</t>
  </si>
  <si>
    <t>gut</t>
  </si>
  <si>
    <t>Kostendeckender Preis für den Verkäufer (netto)</t>
  </si>
  <si>
    <t>Gleichgewichtspreis (netto)</t>
  </si>
  <si>
    <t>Was sollte der Silomais kosten?</t>
  </si>
  <si>
    <t>Gleichgewichtspreis ab Feld (netto)</t>
  </si>
  <si>
    <t>Kostendeckender Preis ab Feld (netto)</t>
  </si>
  <si>
    <t>Angemessener Verkaufserlös für Silomais im Vergleich zu einer Nutzung als Körnermais</t>
  </si>
  <si>
    <t xml:space="preserve">Angemessener Verkaufserlös für Silomais im Vergleich zu einer Nutzung als Winterweizen </t>
  </si>
  <si>
    <r>
      <rPr>
        <b/>
        <sz val="11"/>
        <rFont val="Arial"/>
        <family val="2"/>
      </rPr>
      <t xml:space="preserve"> 1. Gleichgewichtspreis:</t>
    </r>
    <r>
      <rPr>
        <sz val="11"/>
        <rFont val="Arial"/>
        <family val="2"/>
      </rPr>
      <t xml:space="preserve"> Der Verkauf des Silomais soll so wirtschaftlich sein wie der Weizenanbau</t>
    </r>
  </si>
  <si>
    <r>
      <t xml:space="preserve"> </t>
    </r>
    <r>
      <rPr>
        <b/>
        <sz val="11"/>
        <rFont val="Arial"/>
        <family val="2"/>
      </rPr>
      <t>2. Kostendeckender Preis:</t>
    </r>
    <r>
      <rPr>
        <sz val="11"/>
        <rFont val="Arial"/>
        <family val="2"/>
      </rPr>
      <t xml:space="preserve"> Es sollen alle Kosten des Verkäufers gedeckt werden</t>
    </r>
  </si>
  <si>
    <t xml:space="preserve"> - Bewertung des Nährstoffentzuges mit den Mineraldüngerpreisen von 2015</t>
  </si>
  <si>
    <t xml:space="preserve"> - Bewertung der Gärreste mit den Nährstoffpreisen von Mineraldünger </t>
  </si>
  <si>
    <t>je ha</t>
  </si>
  <si>
    <t xml:space="preserve">notw. Deckungsbeitrag: </t>
  </si>
  <si>
    <t xml:space="preserve">abzgl. Prämie aus Zahlungsanspruch </t>
  </si>
  <si>
    <t xml:space="preserve">bzw. </t>
  </si>
  <si>
    <r>
      <t xml:space="preserve"> 1. Gleichgewichtspreis:</t>
    </r>
    <r>
      <rPr>
        <sz val="11"/>
        <rFont val="Arial"/>
        <family val="2"/>
      </rPr>
      <t xml:space="preserve"> Der Verkauf des Silomais soll so wirtschaftlich sein wie der Körnermaisanbau</t>
    </r>
  </si>
  <si>
    <t>Ertragsniveau:</t>
  </si>
  <si>
    <t>hoch</t>
  </si>
  <si>
    <t>Ertrag  (nach Ernteverlusten)</t>
  </si>
  <si>
    <t>Ertrag Trockenmasse</t>
  </si>
  <si>
    <t xml:space="preserve"> Preisänderung bei Körnermais von</t>
  </si>
  <si>
    <t>Preisveränderung bei Weizen von</t>
  </si>
  <si>
    <t>Kostendeckender Preis bei hohem Ertragsniveau</t>
  </si>
  <si>
    <t>t/ha</t>
  </si>
  <si>
    <t>Das vorliegende Programm beinhaltet den Stand vom September 2015 und wurde sorgfälltig erstellt und getestet.</t>
  </si>
  <si>
    <t>Das Programm besteht aus 3 Arbeitsblättern:</t>
  </si>
  <si>
    <t>1 Vgl. m. KM</t>
  </si>
  <si>
    <t>2 Vgl. m. WW</t>
  </si>
  <si>
    <t>3 Vgl.</t>
  </si>
  <si>
    <t>Vergleichende Darstellung der Varianten 1 und 2</t>
  </si>
  <si>
    <t>3.  Programmhandhabung</t>
  </si>
  <si>
    <t>Natürlich bearbeiten Sie nur das Blatt (1 oder 2), das für Ihre Situation passt!</t>
  </si>
  <si>
    <r>
      <t xml:space="preserve">Notwendiger Silomaiserlös zur Deckung </t>
    </r>
    <r>
      <rPr>
        <b/>
        <u val="single"/>
        <sz val="14"/>
        <rFont val="Arial"/>
        <family val="2"/>
      </rPr>
      <t>aller</t>
    </r>
    <r>
      <rPr>
        <b/>
        <sz val="14"/>
        <rFont val="Arial"/>
        <family val="2"/>
      </rPr>
      <t xml:space="preserve"> Kosten des Verkäufers:</t>
    </r>
  </si>
  <si>
    <t>Mit Gärrestrücknahme?   Ja?</t>
  </si>
  <si>
    <t>Ermittlung des Wertes von Gärrest:</t>
  </si>
  <si>
    <t>Summe Nebenleistungen (brutto)</t>
  </si>
  <si>
    <t xml:space="preserve"> - Preis für Körnermais (erwarteter Wert im laufenden Jahr)</t>
  </si>
  <si>
    <t xml:space="preserve"> - Kalkulation für einen bzgl. der MwSt. pauschalierenden Landwirt</t>
  </si>
  <si>
    <t>notwendiger Erlös frei Silo:</t>
  </si>
  <si>
    <r>
      <t xml:space="preserve">Gleichgewichtspreis für Silomais im Vgl. zu Körnermais:
</t>
    </r>
    <r>
      <rPr>
        <sz val="14"/>
        <rFont val="Arial"/>
        <family val="2"/>
      </rPr>
      <t>(bei diesen Preisen wird der gleiche Deckungsbeitrag je ha erzielt wie mit einer Nutzung als Körnermais)</t>
    </r>
  </si>
  <si>
    <r>
      <t xml:space="preserve">Gleichgewichtspreis für Silomais im Vgl. zu Weizen:
</t>
    </r>
    <r>
      <rPr>
        <sz val="14"/>
        <rFont val="Arial"/>
        <family val="2"/>
      </rPr>
      <t>(bei diesen Preisen wird der gleiche Deckungsbeitrag je ha erzielt wie mit einem ha Weizen)</t>
    </r>
  </si>
  <si>
    <t xml:space="preserve">Gleichgewichtspreis (netto) je t FM bzw ha Silomais bei unterschiedlichen Weizenpreisen und hohem Ertragsniveau: </t>
  </si>
  <si>
    <t xml:space="preserve">Gleichgewichtspreis (netto) je t FM bzw. ha Silomais bei unterschiedlichen Körnermaispreisen und hohem Ertragsniveau: </t>
  </si>
  <si>
    <t>€/ ha</t>
  </si>
  <si>
    <t>ergibt eine Veränderung des Gleichgewichtspreises von</t>
  </si>
  <si>
    <t xml:space="preserve">Kostendeckender Preis (netto) je t FM bzw. ha Silomais bei unterschiedlichen Erträgen: </t>
  </si>
  <si>
    <t>In Zelle J 15 des Blattes 1 wählen Sie, ob Sie bei einem Verkauf das Silomais an eine Biogasanlage den Gärrest zurückerhalten oder nicht.</t>
  </si>
  <si>
    <t>4. Ergebnisse:</t>
  </si>
  <si>
    <t>5. Empfehlung zur tatsächlichen Preisfestlegung</t>
  </si>
  <si>
    <t>Hier wird zunächst der Bruttopreis je ha Silomais ermittelt, der zum gleichen Deckungsbeitrag wie dem der Vergleichskultur führt. Hiervon werden dann die Nettopreise je ha bzw. t Frischmasse (FM)  bzw. t Trockenmasse (TM) abgeleitet. Diese Preise wird der Verkäufer seinen Forderungen zugrunde legen.</t>
  </si>
  <si>
    <t>Ebenfalls erfolgt eine grafische Darstellung der Ergebnisse bei hohem Ertragsniveau .</t>
  </si>
  <si>
    <r>
      <t>a)</t>
    </r>
    <r>
      <rPr>
        <b/>
        <sz val="12"/>
        <rFont val="Arial"/>
        <family val="2"/>
      </rPr>
      <t xml:space="preserve"> Gleichgewichtspreis</t>
    </r>
    <r>
      <rPr>
        <sz val="12"/>
        <rFont val="Arial"/>
        <family val="2"/>
      </rPr>
      <t xml:space="preserve"> im Vergleich zu Körnermais bzw. Weizen: Wie hoch muss der Verkaufserlös sein, um den gleichen Deckungsbeitrag je ha wie den einer anderen Kultur zu erzielen?</t>
    </r>
  </si>
  <si>
    <r>
      <t>b)</t>
    </r>
    <r>
      <rPr>
        <b/>
        <sz val="12"/>
        <rFont val="Arial"/>
        <family val="2"/>
      </rPr>
      <t xml:space="preserve"> Kostendeckender Verkaufspreis</t>
    </r>
    <r>
      <rPr>
        <sz val="12"/>
        <rFont val="Arial"/>
        <family val="2"/>
      </rPr>
      <t>: Welcher Erlös müsste erzielt werden, um alle Kosten des Verkäufers zu decken?</t>
    </r>
  </si>
  <si>
    <r>
      <t>Das Programm ermittelt sowohl die entsprechenden Preise für einen Verkauf</t>
    </r>
    <r>
      <rPr>
        <b/>
        <sz val="12"/>
        <rFont val="Arial"/>
        <family val="2"/>
      </rPr>
      <t xml:space="preserve"> frei Silo</t>
    </r>
    <r>
      <rPr>
        <sz val="12"/>
        <rFont val="Arial"/>
        <family val="2"/>
      </rPr>
      <t xml:space="preserve"> als auch </t>
    </r>
    <r>
      <rPr>
        <b/>
        <sz val="12"/>
        <rFont val="Arial"/>
        <family val="2"/>
      </rPr>
      <t>ab Feld</t>
    </r>
    <r>
      <rPr>
        <sz val="12"/>
        <rFont val="Arial"/>
        <family val="2"/>
      </rPr>
      <t xml:space="preserve">. Hinsichtlich der </t>
    </r>
    <r>
      <rPr>
        <b/>
        <sz val="12"/>
        <rFont val="Arial"/>
        <family val="2"/>
      </rPr>
      <t>Gärreste</t>
    </r>
    <r>
      <rPr>
        <sz val="12"/>
        <rFont val="Arial"/>
        <family val="2"/>
      </rPr>
      <t xml:space="preserve"> kann kann mit oder ohne Rücknahme gerechnet werden.</t>
    </r>
  </si>
  <si>
    <r>
      <t xml:space="preserve">Berechnung des Verkaufspreises für Silomais im Vergleich zur Alternativkultur </t>
    </r>
    <r>
      <rPr>
        <b/>
        <sz val="12"/>
        <rFont val="Arial"/>
        <family val="2"/>
      </rPr>
      <t xml:space="preserve">Körnermais; </t>
    </r>
    <r>
      <rPr>
        <sz val="12"/>
        <rFont val="Arial"/>
        <family val="2"/>
      </rPr>
      <t>die Anwendung dieser Berechnungsgrundlage setzt voraus, dass der Standort eine Nutzung als Körnermais zulässt</t>
    </r>
  </si>
  <si>
    <r>
      <t xml:space="preserve">Berechnung des Verkaufspreises für Silomais im Vergleich zur Alternativkultur </t>
    </r>
    <r>
      <rPr>
        <b/>
        <sz val="12"/>
        <rFont val="Arial"/>
        <family val="2"/>
      </rPr>
      <t xml:space="preserve">Winterweizen; </t>
    </r>
    <r>
      <rPr>
        <sz val="12"/>
        <rFont val="Arial"/>
        <family val="2"/>
      </rPr>
      <t>hier wurde schon bei der Anbauplanung der Verkauf des Silomaises geplant, weil beispielsweise eine Körnermaisnutzung aus klimatischen Gründen auf dem Standort nicht möglich ist</t>
    </r>
  </si>
  <si>
    <r>
      <t>Ertragsniveau</t>
    </r>
    <r>
      <rPr>
        <sz val="12"/>
        <rFont val="Arial"/>
        <family val="2"/>
      </rPr>
      <t>: Die Berechnungen erfolgen für 2 Ertragsniveaus, die verändert werden können. Dabei wird eine feste Relation der TM-Erträge der 2 Kulturen (Körnermais, Weizen) zum Silomais unterstellt, die jedoch den regionalen Ertragsverhältnissen entsprechend verändert werden kann (in Zelle O17)</t>
    </r>
  </si>
  <si>
    <r>
      <t>Gärrestanfall</t>
    </r>
    <r>
      <rPr>
        <sz val="12"/>
        <rFont val="Arial"/>
        <family val="2"/>
      </rPr>
      <t>: Die vorgeschlagene Menge (in cbm je t FM) wurde mit dem Programm NAEBI (Nährstoffvergleich) ermittelt</t>
    </r>
  </si>
  <si>
    <r>
      <t>Nährstoffpreise</t>
    </r>
    <r>
      <rPr>
        <sz val="12"/>
        <rFont val="Arial"/>
        <family val="2"/>
      </rPr>
      <t>: Es sind die durchschnittlichen Nährstoffpreise im aktuellen Jahr anzusetzen, abgeleitet von den Preisen für Mineraldünger (Zellen N 24 bis N 26)</t>
    </r>
  </si>
  <si>
    <r>
      <t>variable Kosten wie Saatgut, Pflanzenschutz usw.</t>
    </r>
    <r>
      <rPr>
        <sz val="12"/>
        <rFont val="Arial"/>
        <family val="2"/>
      </rPr>
      <t>: Zur Orientierung können die jeweils aktuellen "Kalkulationsdaten Marktfrüchte"  der LEL verwendet werden (aus dem Internet kostenlos herunter zu laden)</t>
    </r>
  </si>
  <si>
    <r>
      <t xml:space="preserve">Bei </t>
    </r>
    <r>
      <rPr>
        <b/>
        <sz val="12"/>
        <rFont val="Arial"/>
        <family val="2"/>
      </rPr>
      <t>niedrigen Körnermais- und Getreidepreisen</t>
    </r>
    <r>
      <rPr>
        <sz val="12"/>
        <rFont val="Arial"/>
        <family val="2"/>
      </rPr>
      <t xml:space="preserve"> liegt der Gleichgewichtspreis unter dem kostendeckenden Preis, denn auch wenn der Mais als Körnermais gedroschen würde, wären nicht alle Kosten gedeckt. </t>
    </r>
  </si>
  <si>
    <r>
      <t xml:space="preserve">Umgekehrt liegt der Gleichgewichtspreis bei </t>
    </r>
    <r>
      <rPr>
        <b/>
        <sz val="12"/>
        <rFont val="Arial"/>
        <family val="2"/>
      </rPr>
      <t>sehr hohen Mais- oder Getreidepreisen</t>
    </r>
    <r>
      <rPr>
        <sz val="12"/>
        <rFont val="Arial"/>
        <family val="2"/>
      </rPr>
      <t xml:space="preserve"> über dem kostendeckenden Preis, denn bei hohen Preisen hätte man ja beim Drusch als Körnermais einen Überschuss über alle Kosten hinaus erzielt. </t>
    </r>
  </si>
  <si>
    <r>
      <t xml:space="preserve">Durch die Novellierung des EEG 2009 hat sich die wirtschaftliche Situation der Biogaserzeugung wesentlich verbessert. Das Niveau der Getreidepreise dagegen unterliegt seit einigen Jahren erheblichen Schwankungen. Bei der Festlegung langfristiger Lieferverträge sollten daher auch die </t>
    </r>
    <r>
      <rPr>
        <b/>
        <sz val="12"/>
        <rFont val="Arial"/>
        <family val="2"/>
      </rPr>
      <t>Produktionskosten</t>
    </r>
    <r>
      <rPr>
        <sz val="12"/>
        <rFont val="Arial"/>
        <family val="2"/>
      </rPr>
      <t xml:space="preserve"> berücksichtigt werden. Demgegenüber sind bei der Preisfindung zum Zeitpunkt der Silomaisernte die erwarteten Erträge bei einer Nutzung als Körnermais sowie die </t>
    </r>
    <r>
      <rPr>
        <b/>
        <sz val="12"/>
        <rFont val="Arial"/>
        <family val="2"/>
      </rPr>
      <t xml:space="preserve">aktuellen Körnermaispreise </t>
    </r>
    <r>
      <rPr>
        <sz val="12"/>
        <rFont val="Arial"/>
        <family val="2"/>
      </rPr>
      <t>bestimmend.</t>
    </r>
  </si>
  <si>
    <t xml:space="preserve">Dr. Volker Segger, Landesanstalt für Entwicklung der Landwirtschaft und der ländlichen Räume (LEL), Schwäbisch Gmünd                                                                                                                               </t>
  </si>
  <si>
    <t>Bei niedrigen Erzeugerpreisen (wie z.B. im Jahr 2015) werden in der Regel nicht alle Kosten des Verkäufers voll gedeckt. Ergänzend wird daher der Preis ermittelt, der alle Kosten abdeckt, also auch die Festkosten des Betriebes einschl. der eingesetzten Arbeit, vermindert um erhaltene Prämien. Bei einem höheren Ertrag ergeben sich hier natürlich geringere Preise je t. Eine Rücknahme der Gärreste führt ebenfalls zu geringeren Preisen für den Silomais.</t>
  </si>
  <si>
    <t>x</t>
  </si>
  <si>
    <t>Preis netto (ohne MwSt.)</t>
  </si>
  <si>
    <t>Stand: 10.9.15</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</si>
</sst>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quot; dt/ha &quot;"/>
    <numFmt numFmtId="174" formatCode="0.000000"/>
    <numFmt numFmtId="175" formatCode="0.00000"/>
    <numFmt numFmtId="176" formatCode="0.0000"/>
    <numFmt numFmtId="177" formatCode="0.000"/>
    <numFmt numFmtId="178" formatCode="0.0000000"/>
    <numFmt numFmtId="179" formatCode="_-* #,##0.0\ _€_-;\-* #,##0.0\ _€_-;_-* &quot;-&quot;??\ _€_-;_-@_-"/>
    <numFmt numFmtId="180" formatCode="_-* #,##0\ _€_-;\-* #,##0\ _€_-;_-* &quot;-&quot;??\ _€_-;_-@_-"/>
    <numFmt numFmtId="181" formatCode="#,##0&quot; €/dt &quot;"/>
    <numFmt numFmtId="182" formatCode="#,##0.0&quot; €/dt &quot;"/>
    <numFmt numFmtId="183" formatCode="#,##0.00&quot; €/dt &quot;"/>
    <numFmt numFmtId="184" formatCode="#,##0&quot; €/Akh &quot;"/>
    <numFmt numFmtId="185" formatCode="#,##0.0&quot; €/Akh &quot;"/>
    <numFmt numFmtId="186" formatCode="#,##0.00&quot; €/Akh &quot;"/>
    <numFmt numFmtId="187" formatCode="#,##0&quot; Akh &quot;"/>
    <numFmt numFmtId="188" formatCode="#,##0.0&quot; Akh &quot;"/>
    <numFmt numFmtId="189" formatCode="#,##0\ \ \ "/>
    <numFmt numFmtId="190" formatCode="#,##0\ \ \ \ "/>
    <numFmt numFmtId="191" formatCode="#,##0\ "/>
    <numFmt numFmtId="192" formatCode="0\ \ \ \ \ "/>
    <numFmt numFmtId="193" formatCode="0.00&quot;    &quot;\ "/>
    <numFmt numFmtId="194" formatCode="#,##0\ \ \ \ \ \ "/>
    <numFmt numFmtId="195" formatCode="0.0\ \ "/>
    <numFmt numFmtId="196" formatCode="0.00&quot; €/AKh&quot;"/>
    <numFmt numFmtId="197" formatCode="0.0\ "/>
    <numFmt numFmtId="198" formatCode="0.00\ "/>
    <numFmt numFmtId="199" formatCode="#,##0\ &quot;€/ha&quot;"/>
    <numFmt numFmtId="200" formatCode="#,##0__"/>
    <numFmt numFmtId="201" formatCode="#,##0.00__"/>
    <numFmt numFmtId="202" formatCode="0\ "/>
    <numFmt numFmtId="203" formatCode="0.00&quot; €/dt&quot;"/>
    <numFmt numFmtId="204" formatCode="#,##0__;#,##0__;[Black]#,##0__"/>
    <numFmt numFmtId="205" formatCode="#,##0_ ;[Red]\-#,##0\ "/>
    <numFmt numFmtId="206" formatCode="#,##0&quot; ha &quot;"/>
    <numFmt numFmtId="207" formatCode="#,##0.00&quot; €/t FM &quot;"/>
    <numFmt numFmtId="208" formatCode="#,##0.0&quot; cbm/t FM &quot;"/>
    <numFmt numFmtId="209" formatCode="#,##0.00&quot; €/cbm &quot;"/>
    <numFmt numFmtId="210" formatCode="0.0%"/>
    <numFmt numFmtId="211" formatCode="0.00000000"/>
    <numFmt numFmtId="212" formatCode="0.000000000"/>
    <numFmt numFmtId="213" formatCode="#,##0.0&quot; €/ t FM &quot;"/>
    <numFmt numFmtId="214" formatCode="#,##0.00&quot; €/ t FM &quot;"/>
    <numFmt numFmtId="215" formatCode="#,##0.00&quot; €/ha &quot;"/>
    <numFmt numFmtId="216" formatCode="#,##0.0"/>
    <numFmt numFmtId="217" formatCode="#,##0&quot; €/t&quot;"/>
    <numFmt numFmtId="218" formatCode="0.0%\ &quot; Mwst.&quot;"/>
    <numFmt numFmtId="219" formatCode="#,##0.00&quot; cbm/t FM &quot;"/>
    <numFmt numFmtId="220" formatCode="_-* #,##0.0\ &quot;€&quot;_-;\-* #,##0.0\ &quot;€&quot;_-;_-* &quot;-&quot;??\ &quot;€&quot;_-;_-@_-"/>
    <numFmt numFmtId="221" formatCode="_-* #,##0\ &quot;€&quot;_-;\-* #,##0\ &quot;€&quot;_-;_-* &quot;-&quot;??\ &quot;€&quot;_-;_-@_-"/>
    <numFmt numFmtId="222" formatCode="_-* #,##0.0\ _€_-;\-* #,##0.0\ _€_-;_-* &quot;-&quot;?\ _€_-;_-@_-"/>
    <numFmt numFmtId="223" formatCode="#,##0.00&quot; €/t &quot;"/>
    <numFmt numFmtId="224" formatCode="#,##0.0&quot; €/t &quot;"/>
    <numFmt numFmtId="225" formatCode="#,##0&quot; €/t &quot;"/>
    <numFmt numFmtId="226" formatCode="_-* #,##0.0\ &quot;€&quot;_-;\-* #,##0.0\ &quot;€&quot;_-;_-* &quot;-&quot;?\ &quot;€&quot;_-;_-@_-"/>
    <numFmt numFmtId="227" formatCode="0%\ &quot;TM&quot;"/>
  </numFmts>
  <fonts count="97">
    <font>
      <sz val="10"/>
      <name val="Arial"/>
      <family val="0"/>
    </font>
    <font>
      <sz val="12"/>
      <name val="Arial"/>
      <family val="2"/>
    </font>
    <font>
      <u val="single"/>
      <sz val="10"/>
      <color indexed="12"/>
      <name val="Arial"/>
      <family val="2"/>
    </font>
    <font>
      <u val="single"/>
      <sz val="10"/>
      <color indexed="36"/>
      <name val="Arial"/>
      <family val="2"/>
    </font>
    <font>
      <b/>
      <sz val="12"/>
      <name val="Arial"/>
      <family val="2"/>
    </font>
    <font>
      <sz val="11"/>
      <name val="Arial"/>
      <family val="2"/>
    </font>
    <font>
      <b/>
      <sz val="11"/>
      <name val="Arial"/>
      <family val="2"/>
    </font>
    <font>
      <sz val="9"/>
      <name val="Arial"/>
      <family val="2"/>
    </font>
    <font>
      <b/>
      <sz val="11"/>
      <color indexed="10"/>
      <name val="Arial"/>
      <family val="2"/>
    </font>
    <font>
      <b/>
      <sz val="14"/>
      <name val="Arial"/>
      <family val="2"/>
    </font>
    <font>
      <sz val="14"/>
      <name val="Arial"/>
      <family val="2"/>
    </font>
    <font>
      <b/>
      <sz val="11"/>
      <color indexed="17"/>
      <name val="Arial"/>
      <family val="2"/>
    </font>
    <font>
      <sz val="11"/>
      <color indexed="17"/>
      <name val="Arial"/>
      <family val="2"/>
    </font>
    <font>
      <b/>
      <sz val="11"/>
      <color indexed="60"/>
      <name val="Arial"/>
      <family val="2"/>
    </font>
    <font>
      <sz val="11"/>
      <color indexed="60"/>
      <name val="Arial"/>
      <family val="2"/>
    </font>
    <font>
      <sz val="9"/>
      <name val="Tahoma"/>
      <family val="2"/>
    </font>
    <font>
      <sz val="11"/>
      <color indexed="10"/>
      <name val="Arial"/>
      <family val="2"/>
    </font>
    <font>
      <sz val="10"/>
      <color indexed="10"/>
      <name val="Arial"/>
      <family val="2"/>
    </font>
    <font>
      <sz val="18"/>
      <name val="Arial"/>
      <family val="2"/>
    </font>
    <font>
      <b/>
      <u val="single"/>
      <sz val="14"/>
      <name val="Arial"/>
      <family val="2"/>
    </font>
    <font>
      <b/>
      <sz val="12"/>
      <color indexed="60"/>
      <name val="Arial"/>
      <family val="2"/>
    </font>
    <font>
      <b/>
      <sz val="12"/>
      <color indexed="17"/>
      <name val="Arial"/>
      <family val="2"/>
    </font>
    <font>
      <b/>
      <sz val="12"/>
      <color indexed="12"/>
      <name val="Arial"/>
      <family val="2"/>
    </font>
    <font>
      <sz val="9"/>
      <color indexed="10"/>
      <name val="Arial"/>
      <family val="2"/>
    </font>
    <font>
      <b/>
      <sz val="10"/>
      <color indexed="10"/>
      <name val="Arial"/>
      <family val="2"/>
    </font>
    <font>
      <b/>
      <sz val="10"/>
      <color indexed="17"/>
      <name val="Arial"/>
      <family val="2"/>
    </font>
    <font>
      <b/>
      <sz val="12"/>
      <color indexed="10"/>
      <name val="Arial"/>
      <family val="2"/>
    </font>
    <font>
      <sz val="16"/>
      <name val="Arial"/>
      <family val="2"/>
    </font>
    <font>
      <sz val="11"/>
      <color indexed="16"/>
      <name val="Arial"/>
      <family val="2"/>
    </font>
    <font>
      <b/>
      <sz val="12"/>
      <color indexed="16"/>
      <name val="Arial"/>
      <family val="2"/>
    </font>
    <font>
      <sz val="12"/>
      <color indexed="12"/>
      <name val="Arial"/>
      <family val="2"/>
    </font>
    <font>
      <sz val="12"/>
      <color indexed="10"/>
      <name val="Arial"/>
      <family val="2"/>
    </font>
    <font>
      <b/>
      <sz val="16"/>
      <name val="Arial"/>
      <family val="2"/>
    </font>
    <font>
      <b/>
      <sz val="11"/>
      <color indexed="16"/>
      <name val="Arial"/>
      <family val="2"/>
    </font>
    <font>
      <sz val="10"/>
      <name val="Tahoma"/>
      <family val="2"/>
    </font>
    <font>
      <b/>
      <sz val="13"/>
      <name val="Arial"/>
      <family val="2"/>
    </font>
    <font>
      <sz val="13"/>
      <name val="Arial"/>
      <family val="2"/>
    </font>
    <font>
      <i/>
      <sz val="12"/>
      <name val="Arial"/>
      <family val="2"/>
    </font>
    <font>
      <sz val="12"/>
      <color indexed="60"/>
      <name val="Arial"/>
      <family val="2"/>
    </font>
    <font>
      <sz val="12"/>
      <color indexed="17"/>
      <name val="Arial"/>
      <family val="2"/>
    </font>
    <font>
      <sz val="11"/>
      <color indexed="8"/>
      <name val="Arial"/>
      <family val="2"/>
    </font>
    <font>
      <sz val="12"/>
      <color indexed="8"/>
      <name val="Arial"/>
      <family val="2"/>
    </font>
    <font>
      <sz val="20.5"/>
      <color indexed="8"/>
      <name val="Arial"/>
      <family val="2"/>
    </font>
    <font>
      <sz val="14.25"/>
      <color indexed="8"/>
      <name val="Arial"/>
      <family val="2"/>
    </font>
    <font>
      <sz val="20.25"/>
      <color indexed="8"/>
      <name val="Arial"/>
      <family val="2"/>
    </font>
    <font>
      <sz val="13.75"/>
      <color indexed="8"/>
      <name val="Arial"/>
      <family val="2"/>
    </font>
    <font>
      <sz val="10"/>
      <color indexed="8"/>
      <name val="Calibri"/>
      <family val="2"/>
    </font>
    <font>
      <sz val="11"/>
      <color indexed="8"/>
      <name val="Calibri"/>
      <family val="2"/>
    </font>
    <font>
      <sz val="12"/>
      <color indexed="8"/>
      <name val="Calibri"/>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b/>
      <sz val="11"/>
      <color indexed="9"/>
      <name val="Arial"/>
      <family val="2"/>
    </font>
    <font>
      <sz val="11"/>
      <color indexed="18"/>
      <name val="Arial"/>
      <family val="2"/>
    </font>
    <font>
      <b/>
      <sz val="11"/>
      <color indexed="18"/>
      <name val="Arial"/>
      <family val="2"/>
    </font>
    <font>
      <sz val="9"/>
      <color indexed="18"/>
      <name val="Arial"/>
      <family val="2"/>
    </font>
    <font>
      <b/>
      <sz val="14"/>
      <color indexed="18"/>
      <name val="Arial"/>
      <family val="2"/>
    </font>
    <font>
      <sz val="18.25"/>
      <color indexed="8"/>
      <name val="Arial"/>
      <family val="2"/>
    </font>
    <font>
      <sz val="11.75"/>
      <color indexed="8"/>
      <name val="Arial"/>
      <family val="2"/>
    </font>
    <font>
      <sz val="16"/>
      <color indexed="8"/>
      <name val="Arial"/>
      <family val="2"/>
    </font>
    <font>
      <b/>
      <sz val="10.5"/>
      <color indexed="8"/>
      <name val="Calibri"/>
      <family val="2"/>
    </font>
    <font>
      <b/>
      <sz val="16"/>
      <color indexed="8"/>
      <name val="Calibri"/>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12"/>
      <color theme="1"/>
      <name val="Arial"/>
      <family val="2"/>
    </font>
    <font>
      <b/>
      <sz val="12"/>
      <color rgb="FFFF0000"/>
      <name val="Arial"/>
      <family val="2"/>
    </font>
    <font>
      <sz val="11"/>
      <color theme="3" tint="-0.24997000396251678"/>
      <name val="Arial"/>
      <family val="2"/>
    </font>
    <font>
      <b/>
      <sz val="11"/>
      <color theme="3" tint="-0.24997000396251678"/>
      <name val="Arial"/>
      <family val="2"/>
    </font>
    <font>
      <sz val="9"/>
      <color theme="3" tint="-0.24997000396251678"/>
      <name val="Arial"/>
      <family val="2"/>
    </font>
    <font>
      <b/>
      <sz val="14"/>
      <color theme="3" tint="-0.24997000396251678"/>
      <name val="Arial"/>
      <family val="2"/>
    </font>
    <font>
      <b/>
      <sz val="14"/>
      <color indexed="18" tint="-0.24997000396251678"/>
      <name val="Arial"/>
      <family val="2"/>
    </font>
    <font>
      <sz val="11"/>
      <color theme="6" tint="-0.4999699890613556"/>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55"/>
        <bgColor indexed="64"/>
      </patternFill>
    </fill>
    <fill>
      <patternFill patternType="solid">
        <fgColor indexed="42"/>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2" tint="-0.09996999800205231"/>
        <bgColor indexed="64"/>
      </patternFill>
    </fill>
    <fill>
      <patternFill patternType="solid">
        <fgColor theme="3" tint="0.7999799847602844"/>
        <bgColor indexed="64"/>
      </patternFill>
    </fill>
  </fills>
  <borders count="1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color indexed="63"/>
      </right>
      <top style="medium"/>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medium"/>
    </border>
    <border>
      <left style="medium"/>
      <right style="medium"/>
      <top style="medium"/>
      <bottom style="medium"/>
    </border>
    <border>
      <left>
        <color indexed="63"/>
      </left>
      <right style="medium"/>
      <top>
        <color indexed="63"/>
      </top>
      <bottom style="medium"/>
    </border>
    <border>
      <left style="thin"/>
      <right style="thin"/>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medium"/>
      <bottom>
        <color indexed="63"/>
      </bottom>
    </border>
    <border>
      <left>
        <color indexed="63"/>
      </left>
      <right style="medium"/>
      <top style="medium"/>
      <bottom>
        <color indexed="63"/>
      </bottom>
    </border>
    <border>
      <left>
        <color indexed="63"/>
      </left>
      <right style="thin"/>
      <top>
        <color indexed="63"/>
      </top>
      <bottom style="medium"/>
    </border>
    <border>
      <left style="thin"/>
      <right style="thin"/>
      <top style="thin"/>
      <bottom style="thin"/>
    </border>
    <border>
      <left>
        <color indexed="63"/>
      </left>
      <right style="thin"/>
      <top style="double"/>
      <bottom style="medium"/>
    </border>
    <border>
      <left>
        <color indexed="63"/>
      </left>
      <right style="medium"/>
      <top style="double"/>
      <bottom style="medium"/>
    </border>
    <border>
      <left style="medium"/>
      <right>
        <color indexed="63"/>
      </right>
      <top style="double"/>
      <bottom style="dotted"/>
    </border>
    <border>
      <left>
        <color indexed="63"/>
      </left>
      <right style="medium"/>
      <top style="double"/>
      <bottom style="dotted"/>
    </border>
    <border>
      <left style="thin"/>
      <right style="thin"/>
      <top style="double"/>
      <bottom style="dotted"/>
    </border>
    <border>
      <left>
        <color indexed="63"/>
      </left>
      <right style="thin"/>
      <top style="double"/>
      <bottom style="dotted"/>
    </border>
    <border>
      <left style="medium"/>
      <right>
        <color indexed="63"/>
      </right>
      <top style="dotted"/>
      <bottom style="dotted"/>
    </border>
    <border>
      <left>
        <color indexed="63"/>
      </left>
      <right style="medium"/>
      <top style="dotted"/>
      <bottom style="dotted"/>
    </border>
    <border>
      <left style="thin"/>
      <right style="thin"/>
      <top style="dotted"/>
      <bottom style="dotted"/>
    </border>
    <border>
      <left>
        <color indexed="63"/>
      </left>
      <right style="thin"/>
      <top style="dotted"/>
      <bottom style="dotted"/>
    </border>
    <border>
      <left style="medium"/>
      <right>
        <color indexed="63"/>
      </right>
      <top style="dotted"/>
      <bottom>
        <color indexed="63"/>
      </bottom>
    </border>
    <border>
      <left>
        <color indexed="63"/>
      </left>
      <right style="medium"/>
      <top style="dotted"/>
      <bottom>
        <color indexed="63"/>
      </bottom>
    </border>
    <border>
      <left style="thin"/>
      <right style="thin"/>
      <top style="dotted"/>
      <bottom>
        <color indexed="63"/>
      </bottom>
    </border>
    <border>
      <left>
        <color indexed="63"/>
      </left>
      <right style="thin"/>
      <top style="dotted"/>
      <bottom>
        <color indexed="63"/>
      </bottom>
    </border>
    <border>
      <left style="medium"/>
      <right>
        <color indexed="63"/>
      </right>
      <top>
        <color indexed="63"/>
      </top>
      <bottom style="dotted"/>
    </border>
    <border>
      <left>
        <color indexed="63"/>
      </left>
      <right style="medium"/>
      <top>
        <color indexed="63"/>
      </top>
      <bottom style="dotted"/>
    </border>
    <border>
      <left style="thin"/>
      <right style="thin"/>
      <top>
        <color indexed="63"/>
      </top>
      <bottom style="dotted"/>
    </border>
    <border>
      <left>
        <color indexed="63"/>
      </left>
      <right style="thin"/>
      <top>
        <color indexed="63"/>
      </top>
      <bottom style="dotted"/>
    </border>
    <border>
      <left style="thin"/>
      <right style="thin"/>
      <top style="thin"/>
      <bottom style="double"/>
    </border>
    <border>
      <left>
        <color indexed="63"/>
      </left>
      <right style="medium"/>
      <top style="thin"/>
      <bottom style="double"/>
    </border>
    <border>
      <left>
        <color indexed="63"/>
      </left>
      <right style="thin"/>
      <top style="thin"/>
      <bottom style="double"/>
    </border>
    <border>
      <left style="medium"/>
      <right>
        <color indexed="63"/>
      </right>
      <top style="medium"/>
      <bottom style="dotted"/>
    </border>
    <border>
      <left>
        <color indexed="63"/>
      </left>
      <right style="medium"/>
      <top style="medium"/>
      <bottom style="dotted"/>
    </border>
    <border>
      <left style="thin"/>
      <right style="thin"/>
      <top style="medium"/>
      <bottom style="dotted"/>
    </border>
    <border>
      <left>
        <color indexed="63"/>
      </left>
      <right style="thin"/>
      <top style="medium"/>
      <bottom style="dotted"/>
    </border>
    <border>
      <left style="medium"/>
      <right>
        <color indexed="63"/>
      </right>
      <top style="thin"/>
      <bottom style="dotted"/>
    </border>
    <border>
      <left>
        <color indexed="63"/>
      </left>
      <right style="medium"/>
      <top style="thin"/>
      <bottom style="dotted"/>
    </border>
    <border>
      <left style="thin"/>
      <right style="thin"/>
      <top style="thin"/>
      <bottom style="dotted"/>
    </border>
    <border>
      <left>
        <color indexed="63"/>
      </left>
      <right style="thin"/>
      <top style="thin"/>
      <bottom style="dotted"/>
    </border>
    <border>
      <left style="medium"/>
      <right>
        <color indexed="63"/>
      </right>
      <top style="thin"/>
      <bottom style="double"/>
    </border>
    <border>
      <left>
        <color indexed="63"/>
      </left>
      <right style="thin"/>
      <top style="medium"/>
      <bottom style="medium"/>
    </border>
    <border>
      <left style="medium"/>
      <right style="thin"/>
      <top>
        <color indexed="63"/>
      </top>
      <bottom>
        <color indexed="63"/>
      </bottom>
    </border>
    <border>
      <left style="thin"/>
      <right style="medium"/>
      <top>
        <color indexed="63"/>
      </top>
      <bottom>
        <color indexed="63"/>
      </bottom>
    </border>
    <border>
      <left style="medium"/>
      <right style="thin"/>
      <top style="thin"/>
      <bottom style="medium"/>
    </border>
    <border>
      <left style="thin"/>
      <right style="medium"/>
      <top style="thin"/>
      <bottom style="medium"/>
    </border>
    <border>
      <left style="medium"/>
      <right style="thin"/>
      <top style="medium"/>
      <bottom>
        <color indexed="63"/>
      </bottom>
    </border>
    <border>
      <left style="thin"/>
      <right style="medium"/>
      <top style="medium"/>
      <bottom>
        <color indexed="63"/>
      </bottom>
    </border>
    <border>
      <left style="medium"/>
      <right>
        <color indexed="63"/>
      </right>
      <top style="thin"/>
      <bottom style="thin"/>
    </border>
    <border>
      <left>
        <color indexed="63"/>
      </left>
      <right>
        <color indexed="63"/>
      </right>
      <top style="medium"/>
      <bottom style="medium"/>
    </border>
    <border>
      <left style="medium"/>
      <right style="medium"/>
      <top>
        <color indexed="63"/>
      </top>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medium"/>
      <top>
        <color indexed="63"/>
      </top>
      <bottom style="medium"/>
    </border>
    <border>
      <left style="medium"/>
      <right style="thin"/>
      <top style="thin"/>
      <bottom style="thin"/>
    </border>
    <border>
      <left style="medium"/>
      <right style="medium"/>
      <top style="thin"/>
      <bottom style="thin"/>
    </border>
    <border>
      <left>
        <color indexed="63"/>
      </left>
      <right style="medium"/>
      <top style="thin"/>
      <bottom style="thin"/>
    </border>
    <border>
      <left>
        <color indexed="63"/>
      </left>
      <right style="thin"/>
      <top style="medium"/>
      <bottom>
        <color indexed="63"/>
      </bottom>
    </border>
    <border>
      <left style="medium"/>
      <right style="medium"/>
      <top style="medium"/>
      <bottom>
        <color indexed="63"/>
      </bottom>
    </border>
    <border>
      <left style="medium"/>
      <right style="medium"/>
      <top style="thin"/>
      <bottom style="medium"/>
    </border>
    <border>
      <left>
        <color indexed="63"/>
      </left>
      <right style="medium"/>
      <top style="thin"/>
      <bottom style="medium"/>
    </border>
    <border>
      <left style="thin"/>
      <right style="thin"/>
      <top style="medium"/>
      <bottom style="thin"/>
    </border>
    <border>
      <left style="medium"/>
      <right style="thin"/>
      <top>
        <color indexed="63"/>
      </top>
      <bottom style="thin"/>
    </border>
    <border>
      <left style="medium"/>
      <right style="thin"/>
      <top style="thin"/>
      <bottom>
        <color indexed="63"/>
      </bottom>
    </border>
    <border>
      <left>
        <color indexed="63"/>
      </left>
      <right style="medium"/>
      <top style="thin"/>
      <bottom>
        <color indexed="63"/>
      </bottom>
    </border>
    <border>
      <left style="medium"/>
      <right style="thin"/>
      <top>
        <color indexed="63"/>
      </top>
      <bottom style="medium"/>
    </border>
    <border>
      <left style="medium"/>
      <right style="thin"/>
      <top style="medium"/>
      <bottom style="dotted"/>
    </border>
    <border>
      <left style="medium"/>
      <right style="thin"/>
      <top style="thin"/>
      <bottom style="dotted"/>
    </border>
    <border>
      <left style="medium"/>
      <right style="thin"/>
      <top style="dotted"/>
      <bottom style="dotted"/>
    </border>
    <border>
      <left style="medium"/>
      <right style="thin"/>
      <top style="dotted"/>
      <bottom style="thin"/>
    </border>
    <border>
      <left style="medium"/>
      <right style="thin"/>
      <top style="dotted"/>
      <bottom>
        <color indexed="63"/>
      </bottom>
    </border>
    <border>
      <left style="medium"/>
      <right style="thin"/>
      <top>
        <color indexed="63"/>
      </top>
      <bottom style="dotted"/>
    </border>
    <border>
      <left style="medium"/>
      <right style="thin"/>
      <top style="thin"/>
      <bottom style="double"/>
    </border>
    <border>
      <left style="medium"/>
      <right style="thin"/>
      <top style="double"/>
      <bottom style="dotted"/>
    </border>
    <border>
      <left style="thin"/>
      <right style="thin"/>
      <top style="thin"/>
      <bottom style="medium"/>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style="thin"/>
      <right>
        <color indexed="63"/>
      </right>
      <top style="hair"/>
      <bottom style="hair"/>
    </border>
    <border>
      <left>
        <color indexed="63"/>
      </left>
      <right style="medium"/>
      <top style="hair"/>
      <bottom style="hair"/>
    </border>
    <border>
      <left style="thin"/>
      <right>
        <color indexed="63"/>
      </right>
      <top style="thin"/>
      <bottom style="medium"/>
    </border>
    <border>
      <left style="thin"/>
      <right>
        <color indexed="63"/>
      </right>
      <top style="medium"/>
      <bottom style="hair"/>
    </border>
    <border>
      <left>
        <color indexed="63"/>
      </left>
      <right style="medium"/>
      <top style="medium"/>
      <bottom style="hair"/>
    </border>
    <border>
      <left style="medium"/>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6"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75" fillId="27" borderId="2" applyNumberFormat="0" applyAlignment="0" applyProtection="0"/>
    <xf numFmtId="0" fontId="76" fillId="0" borderId="3" applyNumberFormat="0" applyFill="0" applyAlignment="0" applyProtection="0"/>
    <xf numFmtId="0" fontId="77" fillId="0" borderId="0" applyNumberFormat="0" applyFill="0" applyBorder="0" applyAlignment="0" applyProtection="0"/>
    <xf numFmtId="44" fontId="0" fillId="0" borderId="0" applyFont="0" applyFill="0" applyBorder="0" applyAlignment="0" applyProtection="0"/>
    <xf numFmtId="0" fontId="78"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7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0" fillId="31" borderId="0" applyNumberFormat="0" applyBorder="0" applyAlignment="0" applyProtection="0"/>
    <xf numFmtId="0" fontId="81" fillId="0" borderId="0" applyNumberForma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6" fillId="0" borderId="0" applyNumberFormat="0" applyFill="0" applyBorder="0" applyAlignment="0" applyProtection="0"/>
    <xf numFmtId="0" fontId="87" fillId="32" borderId="9" applyNumberFormat="0" applyAlignment="0" applyProtection="0"/>
  </cellStyleXfs>
  <cellXfs count="519">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6" fillId="0" borderId="0" xfId="0" applyFont="1" applyAlignment="1">
      <alignment/>
    </xf>
    <xf numFmtId="0" fontId="5" fillId="0" borderId="0" xfId="0" applyFont="1" applyAlignment="1">
      <alignment horizontal="right"/>
    </xf>
    <xf numFmtId="0" fontId="5" fillId="0" borderId="0" xfId="0" applyFont="1" applyAlignment="1">
      <alignment horizontal="center"/>
    </xf>
    <xf numFmtId="0" fontId="5" fillId="0" borderId="10" xfId="0" applyFont="1" applyBorder="1" applyAlignment="1">
      <alignment horizontal="right"/>
    </xf>
    <xf numFmtId="0" fontId="5" fillId="0" borderId="11" xfId="0" applyFont="1" applyBorder="1" applyAlignment="1">
      <alignment/>
    </xf>
    <xf numFmtId="2" fontId="6" fillId="0" borderId="12" xfId="0" applyNumberFormat="1" applyFont="1" applyBorder="1" applyAlignment="1">
      <alignment/>
    </xf>
    <xf numFmtId="0" fontId="5" fillId="0" borderId="13" xfId="0" applyFont="1" applyBorder="1" applyAlignment="1">
      <alignment/>
    </xf>
    <xf numFmtId="0" fontId="5" fillId="0" borderId="14" xfId="0" applyFont="1" applyBorder="1" applyAlignment="1">
      <alignment/>
    </xf>
    <xf numFmtId="0" fontId="6" fillId="0" borderId="15" xfId="0" applyFont="1" applyBorder="1" applyAlignment="1">
      <alignment/>
    </xf>
    <xf numFmtId="0" fontId="5" fillId="0" borderId="12" xfId="0" applyFont="1" applyBorder="1" applyAlignment="1">
      <alignment horizontal="right"/>
    </xf>
    <xf numFmtId="0" fontId="5" fillId="0" borderId="16" xfId="0" applyFont="1" applyBorder="1" applyAlignment="1">
      <alignment/>
    </xf>
    <xf numFmtId="0" fontId="5" fillId="0" borderId="17" xfId="0" applyFont="1" applyBorder="1" applyAlignment="1">
      <alignment/>
    </xf>
    <xf numFmtId="0" fontId="5" fillId="0" borderId="17" xfId="0" applyFont="1" applyBorder="1" applyAlignment="1">
      <alignment horizontal="right"/>
    </xf>
    <xf numFmtId="0" fontId="5" fillId="0" borderId="18" xfId="0" applyFont="1" applyBorder="1" applyAlignment="1">
      <alignment/>
    </xf>
    <xf numFmtId="0" fontId="7" fillId="0" borderId="11" xfId="0" applyFont="1" applyBorder="1" applyAlignment="1">
      <alignment/>
    </xf>
    <xf numFmtId="3" fontId="5" fillId="0" borderId="0" xfId="0" applyNumberFormat="1" applyFont="1" applyBorder="1" applyAlignment="1">
      <alignment/>
    </xf>
    <xf numFmtId="3" fontId="6" fillId="0" borderId="0" xfId="0" applyNumberFormat="1" applyFont="1" applyBorder="1" applyAlignment="1">
      <alignment/>
    </xf>
    <xf numFmtId="0" fontId="5" fillId="0" borderId="0" xfId="0" applyFont="1" applyBorder="1" applyAlignment="1">
      <alignment horizontal="center"/>
    </xf>
    <xf numFmtId="3" fontId="4" fillId="0" borderId="0" xfId="0" applyNumberFormat="1" applyFont="1" applyBorder="1" applyAlignment="1">
      <alignment/>
    </xf>
    <xf numFmtId="0" fontId="5" fillId="0" borderId="19" xfId="0" applyFont="1" applyBorder="1" applyAlignment="1">
      <alignment/>
    </xf>
    <xf numFmtId="0" fontId="5" fillId="0" borderId="20" xfId="0" applyFont="1" applyBorder="1" applyAlignment="1">
      <alignment/>
    </xf>
    <xf numFmtId="9" fontId="5" fillId="33" borderId="0" xfId="52" applyFont="1" applyFill="1" applyAlignment="1" applyProtection="1">
      <alignment/>
      <protection locked="0"/>
    </xf>
    <xf numFmtId="2" fontId="5" fillId="33" borderId="10" xfId="0" applyNumberFormat="1" applyFont="1" applyFill="1" applyBorder="1" applyAlignment="1" applyProtection="1">
      <alignment/>
      <protection locked="0"/>
    </xf>
    <xf numFmtId="2" fontId="5" fillId="33" borderId="12" xfId="0" applyNumberFormat="1" applyFont="1" applyFill="1" applyBorder="1" applyAlignment="1" applyProtection="1">
      <alignment/>
      <protection locked="0"/>
    </xf>
    <xf numFmtId="2" fontId="4" fillId="0" borderId="0" xfId="0" applyNumberFormat="1" applyFont="1" applyBorder="1" applyAlignment="1">
      <alignment horizontal="right"/>
    </xf>
    <xf numFmtId="2" fontId="4" fillId="0" borderId="0" xfId="0" applyNumberFormat="1" applyFont="1" applyBorder="1" applyAlignment="1">
      <alignment/>
    </xf>
    <xf numFmtId="2" fontId="6" fillId="0" borderId="0" xfId="0" applyNumberFormat="1" applyFont="1" applyBorder="1" applyAlignment="1">
      <alignment horizontal="center"/>
    </xf>
    <xf numFmtId="2" fontId="6" fillId="0" borderId="0" xfId="0" applyNumberFormat="1" applyFont="1" applyBorder="1" applyAlignment="1">
      <alignment/>
    </xf>
    <xf numFmtId="0" fontId="9" fillId="0" borderId="0" xfId="0" applyFont="1" applyAlignment="1">
      <alignment/>
    </xf>
    <xf numFmtId="205" fontId="6" fillId="0" borderId="0" xfId="0" applyNumberFormat="1" applyFont="1" applyBorder="1" applyAlignment="1">
      <alignment/>
    </xf>
    <xf numFmtId="0" fontId="5" fillId="0" borderId="0" xfId="0" applyFont="1" applyBorder="1" applyAlignment="1">
      <alignment horizontal="center" vertical="center" wrapText="1"/>
    </xf>
    <xf numFmtId="4" fontId="6" fillId="0" borderId="0" xfId="0" applyNumberFormat="1" applyFont="1" applyBorder="1" applyAlignment="1">
      <alignment/>
    </xf>
    <xf numFmtId="0" fontId="6" fillId="0" borderId="0" xfId="0" applyFont="1" applyBorder="1" applyAlignment="1">
      <alignment horizontal="right"/>
    </xf>
    <xf numFmtId="0" fontId="5" fillId="0" borderId="21" xfId="0" applyFont="1" applyBorder="1" applyAlignment="1">
      <alignment horizontal="center" vertical="center" wrapText="1"/>
    </xf>
    <xf numFmtId="0" fontId="5" fillId="0" borderId="22" xfId="0" applyFont="1" applyBorder="1" applyAlignment="1">
      <alignment horizontal="right"/>
    </xf>
    <xf numFmtId="0" fontId="5" fillId="0" borderId="23" xfId="0" applyFont="1" applyBorder="1" applyAlignment="1">
      <alignment horizontal="center"/>
    </xf>
    <xf numFmtId="1" fontId="6" fillId="34" borderId="24" xfId="0" applyNumberFormat="1" applyFont="1" applyFill="1" applyBorder="1" applyAlignment="1">
      <alignment horizontal="center"/>
    </xf>
    <xf numFmtId="1" fontId="6" fillId="34" borderId="23" xfId="0" applyNumberFormat="1" applyFont="1" applyFill="1" applyBorder="1" applyAlignment="1">
      <alignment horizontal="center"/>
    </xf>
    <xf numFmtId="0" fontId="16" fillId="0" borderId="0" xfId="0" applyFont="1" applyAlignment="1">
      <alignment/>
    </xf>
    <xf numFmtId="0" fontId="5" fillId="35" borderId="25" xfId="0" applyFont="1" applyFill="1" applyBorder="1" applyAlignment="1">
      <alignment/>
    </xf>
    <xf numFmtId="3" fontId="12" fillId="35" borderId="26" xfId="0" applyNumberFormat="1" applyFont="1" applyFill="1" applyBorder="1" applyAlignment="1">
      <alignment/>
    </xf>
    <xf numFmtId="0" fontId="5" fillId="35" borderId="21" xfId="0" applyFont="1" applyFill="1" applyBorder="1" applyAlignment="1">
      <alignment/>
    </xf>
    <xf numFmtId="0" fontId="11" fillId="35" borderId="0" xfId="0" applyFont="1" applyFill="1" applyBorder="1" applyAlignment="1">
      <alignment horizontal="center"/>
    </xf>
    <xf numFmtId="0" fontId="12" fillId="35" borderId="0" xfId="0" applyFont="1" applyFill="1" applyBorder="1" applyAlignment="1">
      <alignment horizontal="right"/>
    </xf>
    <xf numFmtId="3" fontId="12" fillId="35" borderId="18" xfId="0" applyNumberFormat="1" applyFont="1" applyFill="1" applyBorder="1" applyAlignment="1">
      <alignment/>
    </xf>
    <xf numFmtId="0" fontId="14" fillId="35" borderId="0" xfId="0" applyFont="1" applyFill="1" applyBorder="1" applyAlignment="1">
      <alignment horizontal="center"/>
    </xf>
    <xf numFmtId="0" fontId="14" fillId="35" borderId="0" xfId="0" applyFont="1" applyFill="1" applyBorder="1" applyAlignment="1">
      <alignment horizontal="right"/>
    </xf>
    <xf numFmtId="3" fontId="14" fillId="35" borderId="18" xfId="0" applyNumberFormat="1" applyFont="1" applyFill="1" applyBorder="1" applyAlignment="1">
      <alignment/>
    </xf>
    <xf numFmtId="3" fontId="14" fillId="35" borderId="26" xfId="0" applyNumberFormat="1" applyFont="1" applyFill="1" applyBorder="1" applyAlignment="1">
      <alignment/>
    </xf>
    <xf numFmtId="0" fontId="14" fillId="35" borderId="0" xfId="0" applyFont="1" applyFill="1" applyBorder="1" applyAlignment="1">
      <alignment/>
    </xf>
    <xf numFmtId="0" fontId="5" fillId="35" borderId="27" xfId="0" applyFont="1" applyFill="1" applyBorder="1" applyAlignment="1">
      <alignment horizontal="center" vertical="center" wrapText="1"/>
    </xf>
    <xf numFmtId="0" fontId="5" fillId="35" borderId="0" xfId="0" applyFont="1" applyFill="1" applyBorder="1" applyAlignment="1">
      <alignment horizontal="center" vertical="center" wrapText="1"/>
    </xf>
    <xf numFmtId="0" fontId="10" fillId="35" borderId="28" xfId="0" applyFont="1" applyFill="1" applyBorder="1" applyAlignment="1">
      <alignment horizontal="center" vertical="center" wrapText="1"/>
    </xf>
    <xf numFmtId="0" fontId="10" fillId="35" borderId="29" xfId="0" applyFont="1" applyFill="1" applyBorder="1" applyAlignment="1">
      <alignment horizontal="center" vertical="center" wrapText="1"/>
    </xf>
    <xf numFmtId="0" fontId="5" fillId="35" borderId="29" xfId="0" applyFont="1" applyFill="1" applyBorder="1" applyAlignment="1">
      <alignment horizontal="center" vertical="center" wrapText="1"/>
    </xf>
    <xf numFmtId="2" fontId="5" fillId="0" borderId="10" xfId="0" applyNumberFormat="1" applyFont="1" applyBorder="1" applyAlignment="1">
      <alignment/>
    </xf>
    <xf numFmtId="2" fontId="5" fillId="0" borderId="14" xfId="0" applyNumberFormat="1" applyFont="1" applyBorder="1" applyAlignment="1">
      <alignment/>
    </xf>
    <xf numFmtId="175" fontId="5" fillId="0" borderId="0" xfId="0" applyNumberFormat="1" applyFont="1" applyAlignment="1">
      <alignment/>
    </xf>
    <xf numFmtId="207" fontId="18" fillId="0" borderId="0" xfId="0" applyNumberFormat="1" applyFont="1" applyBorder="1" applyAlignment="1">
      <alignment horizontal="center" vertical="center"/>
    </xf>
    <xf numFmtId="1" fontId="6" fillId="34" borderId="30" xfId="0" applyNumberFormat="1" applyFont="1" applyFill="1" applyBorder="1" applyAlignment="1">
      <alignment horizontal="center"/>
    </xf>
    <xf numFmtId="1" fontId="6" fillId="34" borderId="31" xfId="0" applyNumberFormat="1" applyFont="1" applyFill="1" applyBorder="1" applyAlignment="1">
      <alignment horizontal="center"/>
    </xf>
    <xf numFmtId="0" fontId="11" fillId="35" borderId="0" xfId="0" applyFont="1" applyFill="1" applyBorder="1" applyAlignment="1">
      <alignment horizontal="right"/>
    </xf>
    <xf numFmtId="4" fontId="11" fillId="35" borderId="18" xfId="0" applyNumberFormat="1" applyFont="1" applyFill="1" applyBorder="1" applyAlignment="1">
      <alignment/>
    </xf>
    <xf numFmtId="4" fontId="11" fillId="35" borderId="26" xfId="0" applyNumberFormat="1" applyFont="1" applyFill="1" applyBorder="1" applyAlignment="1">
      <alignment/>
    </xf>
    <xf numFmtId="0" fontId="5" fillId="35" borderId="21" xfId="0" applyFont="1" applyFill="1" applyBorder="1" applyAlignment="1">
      <alignment horizontal="center" vertical="center" wrapText="1"/>
    </xf>
    <xf numFmtId="0" fontId="5" fillId="35" borderId="28" xfId="0" applyFont="1" applyFill="1" applyBorder="1" applyAlignment="1">
      <alignment/>
    </xf>
    <xf numFmtId="0" fontId="5" fillId="35" borderId="29" xfId="0" applyFont="1" applyFill="1" applyBorder="1" applyAlignment="1">
      <alignment/>
    </xf>
    <xf numFmtId="0" fontId="5" fillId="35" borderId="29" xfId="0" applyFont="1" applyFill="1" applyBorder="1" applyAlignment="1">
      <alignment horizontal="center"/>
    </xf>
    <xf numFmtId="0" fontId="5" fillId="35" borderId="32" xfId="0" applyFont="1" applyFill="1" applyBorder="1" applyAlignment="1">
      <alignment horizontal="center"/>
    </xf>
    <xf numFmtId="0" fontId="13" fillId="35" borderId="27" xfId="0" applyFont="1" applyFill="1" applyBorder="1" applyAlignment="1">
      <alignment horizontal="left"/>
    </xf>
    <xf numFmtId="0" fontId="14" fillId="35" borderId="27" xfId="0" applyFont="1" applyFill="1" applyBorder="1" applyAlignment="1">
      <alignment horizontal="center"/>
    </xf>
    <xf numFmtId="0" fontId="11" fillId="35" borderId="29" xfId="0" applyFont="1" applyFill="1" applyBorder="1" applyAlignment="1">
      <alignment horizontal="center"/>
    </xf>
    <xf numFmtId="0" fontId="11" fillId="35" borderId="29" xfId="0" applyFont="1" applyFill="1" applyBorder="1" applyAlignment="1">
      <alignment horizontal="right"/>
    </xf>
    <xf numFmtId="4" fontId="11" fillId="35" borderId="33" xfId="0" applyNumberFormat="1" applyFont="1" applyFill="1" applyBorder="1" applyAlignment="1">
      <alignment/>
    </xf>
    <xf numFmtId="4" fontId="11" fillId="35" borderId="32" xfId="0" applyNumberFormat="1" applyFont="1" applyFill="1" applyBorder="1" applyAlignment="1">
      <alignment/>
    </xf>
    <xf numFmtId="0" fontId="11" fillId="35" borderId="0" xfId="0" applyFont="1" applyFill="1" applyBorder="1" applyAlignment="1">
      <alignment horizontal="left"/>
    </xf>
    <xf numFmtId="0" fontId="5" fillId="35" borderId="34" xfId="0" applyFont="1" applyFill="1" applyBorder="1" applyAlignment="1">
      <alignment/>
    </xf>
    <xf numFmtId="0" fontId="5" fillId="35" borderId="35" xfId="0" applyFont="1" applyFill="1" applyBorder="1" applyAlignment="1">
      <alignment/>
    </xf>
    <xf numFmtId="0" fontId="5" fillId="35" borderId="35" xfId="0" applyFont="1" applyFill="1" applyBorder="1" applyAlignment="1">
      <alignment horizontal="center"/>
    </xf>
    <xf numFmtId="0" fontId="13" fillId="35" borderId="35" xfId="0" applyFont="1" applyFill="1" applyBorder="1" applyAlignment="1">
      <alignment horizontal="right"/>
    </xf>
    <xf numFmtId="4" fontId="13" fillId="35" borderId="17" xfId="0" applyNumberFormat="1" applyFont="1" applyFill="1" applyBorder="1" applyAlignment="1">
      <alignment/>
    </xf>
    <xf numFmtId="4" fontId="13" fillId="35" borderId="36" xfId="0" applyNumberFormat="1" applyFont="1" applyFill="1" applyBorder="1" applyAlignment="1">
      <alignment/>
    </xf>
    <xf numFmtId="0" fontId="5" fillId="0" borderId="0" xfId="0" applyFont="1" applyBorder="1" applyAlignment="1">
      <alignment horizontal="right"/>
    </xf>
    <xf numFmtId="0" fontId="20" fillId="35" borderId="27" xfId="0" applyFont="1" applyFill="1" applyBorder="1" applyAlignment="1">
      <alignment horizontal="right"/>
    </xf>
    <xf numFmtId="3" fontId="20" fillId="35" borderId="37" xfId="0" applyNumberFormat="1" applyFont="1" applyFill="1" applyBorder="1" applyAlignment="1">
      <alignment/>
    </xf>
    <xf numFmtId="3" fontId="20" fillId="35" borderId="38" xfId="0" applyNumberFormat="1" applyFont="1" applyFill="1" applyBorder="1" applyAlignment="1">
      <alignment/>
    </xf>
    <xf numFmtId="0" fontId="11" fillId="35" borderId="39" xfId="0" applyFont="1" applyFill="1" applyBorder="1" applyAlignment="1">
      <alignment horizontal="right"/>
    </xf>
    <xf numFmtId="0" fontId="14" fillId="35" borderId="35" xfId="0" applyFont="1" applyFill="1" applyBorder="1" applyAlignment="1">
      <alignment/>
    </xf>
    <xf numFmtId="0" fontId="14" fillId="35" borderId="35" xfId="0" applyFont="1" applyFill="1" applyBorder="1" applyAlignment="1">
      <alignment horizontal="center"/>
    </xf>
    <xf numFmtId="0" fontId="21" fillId="35" borderId="0" xfId="0" applyFont="1" applyFill="1" applyBorder="1" applyAlignment="1">
      <alignment horizontal="right"/>
    </xf>
    <xf numFmtId="3" fontId="21" fillId="35" borderId="18" xfId="0" applyNumberFormat="1" applyFont="1" applyFill="1" applyBorder="1" applyAlignment="1">
      <alignment/>
    </xf>
    <xf numFmtId="3" fontId="21" fillId="35" borderId="26" xfId="0" applyNumberFormat="1" applyFont="1" applyFill="1" applyBorder="1" applyAlignment="1">
      <alignment/>
    </xf>
    <xf numFmtId="0" fontId="5" fillId="0" borderId="40" xfId="0" applyFont="1" applyFill="1" applyBorder="1" applyAlignment="1" applyProtection="1">
      <alignment/>
      <protection/>
    </xf>
    <xf numFmtId="0" fontId="22" fillId="0" borderId="33" xfId="0" applyFont="1" applyBorder="1" applyAlignment="1">
      <alignment horizontal="center"/>
    </xf>
    <xf numFmtId="0" fontId="22" fillId="36" borderId="33" xfId="0" applyFont="1" applyFill="1" applyBorder="1" applyAlignment="1">
      <alignment horizontal="center"/>
    </xf>
    <xf numFmtId="205" fontId="22" fillId="0" borderId="33" xfId="0" applyNumberFormat="1" applyFont="1" applyBorder="1" applyAlignment="1">
      <alignment/>
    </xf>
    <xf numFmtId="205" fontId="22" fillId="0" borderId="32" xfId="0" applyNumberFormat="1" applyFont="1" applyBorder="1" applyAlignment="1">
      <alignment/>
    </xf>
    <xf numFmtId="205" fontId="22" fillId="0" borderId="41" xfId="0" applyNumberFormat="1" applyFont="1" applyBorder="1" applyAlignment="1">
      <alignment/>
    </xf>
    <xf numFmtId="205" fontId="22" fillId="0" borderId="42" xfId="0" applyNumberFormat="1" applyFont="1" applyBorder="1" applyAlignment="1">
      <alignment/>
    </xf>
    <xf numFmtId="205" fontId="22" fillId="0" borderId="0" xfId="0" applyNumberFormat="1" applyFont="1" applyBorder="1" applyAlignment="1">
      <alignment/>
    </xf>
    <xf numFmtId="0" fontId="22" fillId="0" borderId="0" xfId="0" applyFont="1" applyAlignment="1">
      <alignment/>
    </xf>
    <xf numFmtId="0" fontId="16" fillId="0" borderId="43" xfId="0" applyFont="1" applyBorder="1" applyAlignment="1">
      <alignment/>
    </xf>
    <xf numFmtId="0" fontId="16" fillId="0" borderId="44" xfId="0" applyFont="1" applyBorder="1" applyAlignment="1">
      <alignment/>
    </xf>
    <xf numFmtId="0" fontId="16" fillId="0" borderId="45" xfId="0" applyFont="1" applyBorder="1" applyAlignment="1">
      <alignment horizontal="center"/>
    </xf>
    <xf numFmtId="215" fontId="16" fillId="33" borderId="43" xfId="0" applyNumberFormat="1" applyFont="1" applyFill="1" applyBorder="1" applyAlignment="1" applyProtection="1">
      <alignment horizontal="right"/>
      <protection locked="0"/>
    </xf>
    <xf numFmtId="3" fontId="16" fillId="0" borderId="45" xfId="0" applyNumberFormat="1" applyFont="1" applyBorder="1" applyAlignment="1">
      <alignment/>
    </xf>
    <xf numFmtId="3" fontId="16" fillId="0" borderId="44" xfId="0" applyNumberFormat="1" applyFont="1" applyBorder="1" applyAlignment="1">
      <alignment/>
    </xf>
    <xf numFmtId="3" fontId="16" fillId="0" borderId="46" xfId="0" applyNumberFormat="1" applyFont="1" applyBorder="1" applyAlignment="1">
      <alignment/>
    </xf>
    <xf numFmtId="0" fontId="16" fillId="0" borderId="47" xfId="0" applyFont="1" applyBorder="1" applyAlignment="1">
      <alignment/>
    </xf>
    <xf numFmtId="0" fontId="16" fillId="0" borderId="48" xfId="0" applyFont="1" applyBorder="1" applyAlignment="1">
      <alignment/>
    </xf>
    <xf numFmtId="0" fontId="16" fillId="0" borderId="49" xfId="0" applyFont="1" applyBorder="1" applyAlignment="1">
      <alignment horizontal="center"/>
    </xf>
    <xf numFmtId="215" fontId="16" fillId="33" borderId="47" xfId="0" applyNumberFormat="1" applyFont="1" applyFill="1" applyBorder="1" applyAlignment="1" applyProtection="1">
      <alignment horizontal="right"/>
      <protection locked="0"/>
    </xf>
    <xf numFmtId="3" fontId="16" fillId="0" borderId="49" xfId="0" applyNumberFormat="1" applyFont="1" applyBorder="1" applyAlignment="1">
      <alignment/>
    </xf>
    <xf numFmtId="3" fontId="16" fillId="0" borderId="48" xfId="0" applyNumberFormat="1" applyFont="1" applyBorder="1" applyAlignment="1">
      <alignment/>
    </xf>
    <xf numFmtId="3" fontId="16" fillId="0" borderId="50" xfId="0" applyNumberFormat="1" applyFont="1" applyBorder="1" applyAlignment="1">
      <alignment/>
    </xf>
    <xf numFmtId="214" fontId="16" fillId="0" borderId="47" xfId="0" applyNumberFormat="1" applyFont="1" applyBorder="1" applyAlignment="1">
      <alignment horizontal="right"/>
    </xf>
    <xf numFmtId="214" fontId="16" fillId="33" borderId="47" xfId="0" applyNumberFormat="1" applyFont="1" applyFill="1" applyBorder="1" applyAlignment="1" applyProtection="1">
      <alignment horizontal="right"/>
      <protection locked="0"/>
    </xf>
    <xf numFmtId="3" fontId="16" fillId="36" borderId="50" xfId="0" applyNumberFormat="1" applyFont="1" applyFill="1" applyBorder="1" applyAlignment="1">
      <alignment/>
    </xf>
    <xf numFmtId="3" fontId="16" fillId="36" borderId="48" xfId="0" applyNumberFormat="1" applyFont="1" applyFill="1" applyBorder="1" applyAlignment="1">
      <alignment/>
    </xf>
    <xf numFmtId="0" fontId="16" fillId="0" borderId="51" xfId="0" applyFont="1" applyBorder="1" applyAlignment="1">
      <alignment/>
    </xf>
    <xf numFmtId="0" fontId="16" fillId="0" borderId="52" xfId="0" applyFont="1" applyBorder="1" applyAlignment="1">
      <alignment/>
    </xf>
    <xf numFmtId="0" fontId="16" fillId="0" borderId="53" xfId="0" applyFont="1" applyBorder="1" applyAlignment="1">
      <alignment horizontal="center"/>
    </xf>
    <xf numFmtId="215" fontId="16" fillId="33" borderId="51" xfId="0" applyNumberFormat="1" applyFont="1" applyFill="1" applyBorder="1" applyAlignment="1" applyProtection="1">
      <alignment horizontal="right"/>
      <protection locked="0"/>
    </xf>
    <xf numFmtId="3" fontId="16" fillId="0" borderId="53" xfId="0" applyNumberFormat="1" applyFont="1" applyBorder="1" applyAlignment="1">
      <alignment/>
    </xf>
    <xf numFmtId="3" fontId="16" fillId="0" borderId="52" xfId="0" applyNumberFormat="1" applyFont="1" applyBorder="1" applyAlignment="1">
      <alignment/>
    </xf>
    <xf numFmtId="3" fontId="16" fillId="36" borderId="54" xfId="0" applyNumberFormat="1" applyFont="1" applyFill="1" applyBorder="1" applyAlignment="1">
      <alignment/>
    </xf>
    <xf numFmtId="3" fontId="16" fillId="36" borderId="52" xfId="0" applyNumberFormat="1" applyFont="1" applyFill="1" applyBorder="1" applyAlignment="1">
      <alignment/>
    </xf>
    <xf numFmtId="0" fontId="16" fillId="0" borderId="55" xfId="0" applyFont="1" applyBorder="1" applyAlignment="1">
      <alignment/>
    </xf>
    <xf numFmtId="0" fontId="16" fillId="0" borderId="56" xfId="0" applyFont="1" applyBorder="1" applyAlignment="1">
      <alignment/>
    </xf>
    <xf numFmtId="0" fontId="16" fillId="0" borderId="57" xfId="0" applyFont="1" applyBorder="1" applyAlignment="1">
      <alignment horizontal="center"/>
    </xf>
    <xf numFmtId="0" fontId="16" fillId="36" borderId="55" xfId="0" applyFont="1" applyFill="1" applyBorder="1" applyAlignment="1">
      <alignment horizontal="right"/>
    </xf>
    <xf numFmtId="3" fontId="16" fillId="36" borderId="57" xfId="0" applyNumberFormat="1" applyFont="1" applyFill="1" applyBorder="1" applyAlignment="1">
      <alignment/>
    </xf>
    <xf numFmtId="3" fontId="16" fillId="36" borderId="56" xfId="0" applyNumberFormat="1" applyFont="1" applyFill="1" applyBorder="1" applyAlignment="1">
      <alignment/>
    </xf>
    <xf numFmtId="3" fontId="16" fillId="0" borderId="58" xfId="0" applyNumberFormat="1" applyFont="1" applyBorder="1" applyAlignment="1">
      <alignment/>
    </xf>
    <xf numFmtId="3" fontId="16" fillId="0" borderId="56" xfId="0" applyNumberFormat="1" applyFont="1" applyBorder="1" applyAlignment="1">
      <alignment/>
    </xf>
    <xf numFmtId="0" fontId="16" fillId="36" borderId="47" xfId="0" applyFont="1" applyFill="1" applyBorder="1" applyAlignment="1">
      <alignment horizontal="right"/>
    </xf>
    <xf numFmtId="3" fontId="16" fillId="36" borderId="49" xfId="0" applyNumberFormat="1" applyFont="1" applyFill="1" applyBorder="1" applyAlignment="1">
      <alignment/>
    </xf>
    <xf numFmtId="3" fontId="16" fillId="0" borderId="57" xfId="0" applyNumberFormat="1" applyFont="1" applyBorder="1" applyAlignment="1">
      <alignment/>
    </xf>
    <xf numFmtId="0" fontId="16" fillId="0" borderId="21" xfId="0" applyFont="1" applyBorder="1" applyAlignment="1">
      <alignment/>
    </xf>
    <xf numFmtId="0" fontId="16" fillId="0" borderId="26" xfId="0" applyFont="1" applyBorder="1" applyAlignment="1">
      <alignment/>
    </xf>
    <xf numFmtId="0" fontId="16" fillId="0" borderId="18" xfId="0" applyFont="1" applyBorder="1" applyAlignment="1">
      <alignment horizontal="center"/>
    </xf>
    <xf numFmtId="215" fontId="16" fillId="33" borderId="21" xfId="0" applyNumberFormat="1" applyFont="1" applyFill="1" applyBorder="1" applyAlignment="1" applyProtection="1">
      <alignment horizontal="right"/>
      <protection locked="0"/>
    </xf>
    <xf numFmtId="3" fontId="16" fillId="0" borderId="18" xfId="0" applyNumberFormat="1" applyFont="1" applyBorder="1" applyAlignment="1">
      <alignment/>
    </xf>
    <xf numFmtId="3" fontId="16" fillId="0" borderId="26" xfId="0" applyNumberFormat="1" applyFont="1" applyBorder="1" applyAlignment="1">
      <alignment/>
    </xf>
    <xf numFmtId="3" fontId="16" fillId="0" borderId="10" xfId="0" applyNumberFormat="1" applyFont="1" applyBorder="1" applyAlignment="1">
      <alignment/>
    </xf>
    <xf numFmtId="0" fontId="8" fillId="0" borderId="59" xfId="0" applyFont="1" applyBorder="1" applyAlignment="1">
      <alignment horizontal="center"/>
    </xf>
    <xf numFmtId="0" fontId="8" fillId="36" borderId="59" xfId="0" applyFont="1" applyFill="1" applyBorder="1" applyAlignment="1">
      <alignment horizontal="center"/>
    </xf>
    <xf numFmtId="3" fontId="8" fillId="0" borderId="59" xfId="0" applyNumberFormat="1" applyFont="1" applyBorder="1" applyAlignment="1">
      <alignment/>
    </xf>
    <xf numFmtId="3" fontId="8" fillId="0" borderId="60" xfId="0" applyNumberFormat="1" applyFont="1" applyBorder="1" applyAlignment="1">
      <alignment/>
    </xf>
    <xf numFmtId="3" fontId="8" fillId="0" borderId="61" xfId="0" applyNumberFormat="1" applyFont="1" applyBorder="1" applyAlignment="1">
      <alignment/>
    </xf>
    <xf numFmtId="172" fontId="5" fillId="0" borderId="18" xfId="0" applyNumberFormat="1" applyFont="1" applyFill="1" applyBorder="1" applyAlignment="1" applyProtection="1">
      <alignment/>
      <protection/>
    </xf>
    <xf numFmtId="0" fontId="12" fillId="0" borderId="62" xfId="0" applyFont="1" applyBorder="1" applyAlignment="1">
      <alignment/>
    </xf>
    <xf numFmtId="0" fontId="12" fillId="0" borderId="63" xfId="0" applyFont="1" applyBorder="1" applyAlignment="1">
      <alignment/>
    </xf>
    <xf numFmtId="0" fontId="12" fillId="0" borderId="64" xfId="0" applyFont="1" applyBorder="1" applyAlignment="1">
      <alignment horizontal="center"/>
    </xf>
    <xf numFmtId="0" fontId="12" fillId="36" borderId="62" xfId="0" applyFont="1" applyFill="1" applyBorder="1" applyAlignment="1">
      <alignment horizontal="right"/>
    </xf>
    <xf numFmtId="172" fontId="11" fillId="0" borderId="65" xfId="0" applyNumberFormat="1" applyFont="1" applyBorder="1" applyAlignment="1">
      <alignment horizontal="right"/>
    </xf>
    <xf numFmtId="172" fontId="11" fillId="0" borderId="63" xfId="0" applyNumberFormat="1" applyFont="1" applyBorder="1" applyAlignment="1">
      <alignment horizontal="right"/>
    </xf>
    <xf numFmtId="0" fontId="12" fillId="0" borderId="47" xfId="0" applyFont="1" applyBorder="1" applyAlignment="1">
      <alignment/>
    </xf>
    <xf numFmtId="0" fontId="12" fillId="0" borderId="48" xfId="0" applyFont="1" applyBorder="1" applyAlignment="1">
      <alignment/>
    </xf>
    <xf numFmtId="0" fontId="12" fillId="0" borderId="49" xfId="0" applyFont="1" applyBorder="1" applyAlignment="1">
      <alignment horizontal="center"/>
    </xf>
    <xf numFmtId="172" fontId="12" fillId="0" borderId="49" xfId="0" applyNumberFormat="1" applyFont="1" applyBorder="1" applyAlignment="1">
      <alignment horizontal="right"/>
    </xf>
    <xf numFmtId="172" fontId="12" fillId="0" borderId="48" xfId="0" applyNumberFormat="1" applyFont="1" applyBorder="1" applyAlignment="1">
      <alignment horizontal="right"/>
    </xf>
    <xf numFmtId="172" fontId="12" fillId="0" borderId="50" xfId="0" applyNumberFormat="1" applyFont="1" applyBorder="1" applyAlignment="1">
      <alignment horizontal="right"/>
    </xf>
    <xf numFmtId="0" fontId="12" fillId="0" borderId="34" xfId="0" applyFont="1" applyBorder="1" applyAlignment="1">
      <alignment/>
    </xf>
    <xf numFmtId="0" fontId="12" fillId="0" borderId="36" xfId="0" applyFont="1" applyBorder="1" applyAlignment="1">
      <alignment/>
    </xf>
    <xf numFmtId="0" fontId="12" fillId="36" borderId="17" xfId="0" applyFont="1" applyFill="1" applyBorder="1" applyAlignment="1">
      <alignment horizontal="center"/>
    </xf>
    <xf numFmtId="0" fontId="12" fillId="36" borderId="34" xfId="0" applyFont="1" applyFill="1" applyBorder="1" applyAlignment="1">
      <alignment horizontal="right"/>
    </xf>
    <xf numFmtId="0" fontId="12" fillId="36" borderId="17" xfId="0" applyFont="1" applyFill="1" applyBorder="1" applyAlignment="1">
      <alignment/>
    </xf>
    <xf numFmtId="0" fontId="12" fillId="36" borderId="36" xfId="0" applyFont="1" applyFill="1" applyBorder="1" applyAlignment="1">
      <alignment/>
    </xf>
    <xf numFmtId="172" fontId="12" fillId="0" borderId="12" xfId="0" applyNumberFormat="1" applyFont="1" applyBorder="1" applyAlignment="1">
      <alignment horizontal="right"/>
    </xf>
    <xf numFmtId="172" fontId="12" fillId="0" borderId="36" xfId="0" applyNumberFormat="1" applyFont="1" applyBorder="1" applyAlignment="1">
      <alignment horizontal="right"/>
    </xf>
    <xf numFmtId="0" fontId="12" fillId="0" borderId="66" xfId="0" applyFont="1" applyBorder="1" applyAlignment="1">
      <alignment/>
    </xf>
    <xf numFmtId="0" fontId="12" fillId="0" borderId="67" xfId="0" applyFont="1" applyBorder="1" applyAlignment="1">
      <alignment/>
    </xf>
    <xf numFmtId="0" fontId="12" fillId="0" borderId="68" xfId="0" applyFont="1" applyBorder="1" applyAlignment="1">
      <alignment horizontal="center"/>
    </xf>
    <xf numFmtId="3" fontId="12" fillId="0" borderId="68" xfId="0" applyNumberFormat="1" applyFont="1" applyBorder="1" applyAlignment="1">
      <alignment/>
    </xf>
    <xf numFmtId="3" fontId="12" fillId="0" borderId="67" xfId="0" applyNumberFormat="1" applyFont="1" applyBorder="1" applyAlignment="1">
      <alignment/>
    </xf>
    <xf numFmtId="0" fontId="12" fillId="36" borderId="69" xfId="0" applyFont="1" applyFill="1" applyBorder="1" applyAlignment="1">
      <alignment/>
    </xf>
    <xf numFmtId="0" fontId="12" fillId="36" borderId="67" xfId="0" applyFont="1" applyFill="1" applyBorder="1" applyAlignment="1">
      <alignment/>
    </xf>
    <xf numFmtId="218" fontId="12" fillId="0" borderId="47" xfId="52" applyNumberFormat="1" applyFont="1" applyFill="1" applyBorder="1" applyAlignment="1" applyProtection="1">
      <alignment/>
      <protection/>
    </xf>
    <xf numFmtId="3" fontId="12" fillId="0" borderId="49" xfId="0" applyNumberFormat="1" applyFont="1" applyBorder="1" applyAlignment="1">
      <alignment/>
    </xf>
    <xf numFmtId="3" fontId="12" fillId="0" borderId="48" xfId="0" applyNumberFormat="1" applyFont="1" applyBorder="1" applyAlignment="1">
      <alignment/>
    </xf>
    <xf numFmtId="0" fontId="12" fillId="36" borderId="50" xfId="0" applyFont="1" applyFill="1" applyBorder="1" applyAlignment="1">
      <alignment/>
    </xf>
    <xf numFmtId="0" fontId="12" fillId="36" borderId="48" xfId="0" applyFont="1" applyFill="1" applyBorder="1" applyAlignment="1">
      <alignment/>
    </xf>
    <xf numFmtId="0" fontId="12" fillId="36" borderId="47" xfId="0" applyFont="1" applyFill="1" applyBorder="1" applyAlignment="1">
      <alignment horizontal="right"/>
    </xf>
    <xf numFmtId="3" fontId="12" fillId="36" borderId="49" xfId="0" applyNumberFormat="1" applyFont="1" applyFill="1" applyBorder="1" applyAlignment="1">
      <alignment/>
    </xf>
    <xf numFmtId="3" fontId="12" fillId="36" borderId="48" xfId="0" applyNumberFormat="1" applyFont="1" applyFill="1" applyBorder="1" applyAlignment="1">
      <alignment/>
    </xf>
    <xf numFmtId="3" fontId="12" fillId="0" borderId="50" xfId="0" applyNumberFormat="1" applyFont="1" applyBorder="1" applyAlignment="1">
      <alignment/>
    </xf>
    <xf numFmtId="0" fontId="11" fillId="0" borderId="70" xfId="0" applyFont="1" applyBorder="1" applyAlignment="1">
      <alignment/>
    </xf>
    <xf numFmtId="0" fontId="11" fillId="0" borderId="60" xfId="0" applyFont="1" applyBorder="1" applyAlignment="1">
      <alignment/>
    </xf>
    <xf numFmtId="0" fontId="12" fillId="0" borderId="59" xfId="0" applyFont="1" applyBorder="1" applyAlignment="1">
      <alignment horizontal="center"/>
    </xf>
    <xf numFmtId="0" fontId="11" fillId="36" borderId="70" xfId="0" applyFont="1" applyFill="1" applyBorder="1" applyAlignment="1">
      <alignment horizontal="right"/>
    </xf>
    <xf numFmtId="3" fontId="11" fillId="0" borderId="59" xfId="0" applyNumberFormat="1" applyFont="1" applyBorder="1" applyAlignment="1">
      <alignment/>
    </xf>
    <xf numFmtId="3" fontId="11" fillId="0" borderId="60" xfId="0" applyNumberFormat="1" applyFont="1" applyBorder="1" applyAlignment="1">
      <alignment/>
    </xf>
    <xf numFmtId="3" fontId="11" fillId="0" borderId="61" xfId="0" applyNumberFormat="1" applyFont="1" applyBorder="1" applyAlignment="1">
      <alignment/>
    </xf>
    <xf numFmtId="0" fontId="16" fillId="0" borderId="27" xfId="0" applyFont="1" applyBorder="1" applyAlignment="1">
      <alignment/>
    </xf>
    <xf numFmtId="0" fontId="16" fillId="0" borderId="27" xfId="0" applyFont="1" applyBorder="1" applyAlignment="1">
      <alignment horizontal="center"/>
    </xf>
    <xf numFmtId="0" fontId="16" fillId="0" borderId="27" xfId="0" applyFont="1" applyBorder="1" applyAlignment="1">
      <alignment horizontal="right"/>
    </xf>
    <xf numFmtId="0" fontId="26" fillId="0" borderId="21" xfId="0" applyFont="1" applyBorder="1" applyAlignment="1">
      <alignment horizontal="left" vertical="center" wrapText="1"/>
    </xf>
    <xf numFmtId="0" fontId="26" fillId="0" borderId="0" xfId="0" applyFont="1" applyBorder="1" applyAlignment="1">
      <alignment horizontal="left" vertical="center" wrapText="1"/>
    </xf>
    <xf numFmtId="0" fontId="16" fillId="0" borderId="0" xfId="0" applyFont="1" applyBorder="1" applyAlignment="1">
      <alignment/>
    </xf>
    <xf numFmtId="0" fontId="16" fillId="0" borderId="0" xfId="0" applyFont="1" applyBorder="1" applyAlignment="1">
      <alignment horizontal="center"/>
    </xf>
    <xf numFmtId="0" fontId="16" fillId="0" borderId="0" xfId="0" applyFont="1" applyBorder="1" applyAlignment="1">
      <alignment horizontal="right"/>
    </xf>
    <xf numFmtId="0" fontId="16" fillId="0" borderId="2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5" xfId="0" applyFont="1" applyBorder="1" applyAlignment="1">
      <alignment/>
    </xf>
    <xf numFmtId="0" fontId="16" fillId="0" borderId="35" xfId="0" applyFont="1" applyBorder="1" applyAlignment="1">
      <alignment horizontal="center"/>
    </xf>
    <xf numFmtId="0" fontId="5" fillId="0" borderId="0" xfId="0" applyFont="1" applyBorder="1" applyAlignment="1">
      <alignment horizontal="left"/>
    </xf>
    <xf numFmtId="1" fontId="6" fillId="37" borderId="24" xfId="0" applyNumberFormat="1" applyFont="1" applyFill="1" applyBorder="1" applyAlignment="1">
      <alignment horizontal="center"/>
    </xf>
    <xf numFmtId="1" fontId="6" fillId="37" borderId="30" xfId="0" applyNumberFormat="1" applyFont="1" applyFill="1" applyBorder="1" applyAlignment="1">
      <alignment horizontal="center"/>
    </xf>
    <xf numFmtId="1" fontId="6" fillId="37" borderId="23" xfId="0" applyNumberFormat="1" applyFont="1" applyFill="1" applyBorder="1" applyAlignment="1">
      <alignment horizontal="center"/>
    </xf>
    <xf numFmtId="1" fontId="6" fillId="37" borderId="71" xfId="0" applyNumberFormat="1" applyFont="1" applyFill="1" applyBorder="1" applyAlignment="1">
      <alignment horizontal="center"/>
    </xf>
    <xf numFmtId="0" fontId="5" fillId="0" borderId="0" xfId="0" applyFont="1" applyFill="1" applyBorder="1" applyAlignment="1">
      <alignment/>
    </xf>
    <xf numFmtId="0" fontId="5" fillId="0" borderId="0" xfId="0" applyFont="1" applyFill="1" applyBorder="1" applyAlignment="1">
      <alignment horizontal="center"/>
    </xf>
    <xf numFmtId="207" fontId="18" fillId="0" borderId="0" xfId="0" applyNumberFormat="1" applyFont="1" applyFill="1" applyBorder="1" applyAlignment="1">
      <alignment horizontal="center" vertical="center"/>
    </xf>
    <xf numFmtId="0" fontId="27" fillId="0" borderId="0" xfId="0" applyFont="1" applyFill="1" applyBorder="1" applyAlignment="1">
      <alignment horizontal="left" vertical="center"/>
    </xf>
    <xf numFmtId="0" fontId="18" fillId="0" borderId="0" xfId="0" applyFont="1" applyAlignment="1">
      <alignment/>
    </xf>
    <xf numFmtId="0" fontId="28" fillId="0" borderId="72" xfId="0" applyFont="1" applyBorder="1" applyAlignment="1">
      <alignment horizontal="left"/>
    </xf>
    <xf numFmtId="0" fontId="28" fillId="0" borderId="73" xfId="0" applyFont="1" applyBorder="1" applyAlignment="1">
      <alignment horizontal="center"/>
    </xf>
    <xf numFmtId="2" fontId="28" fillId="35" borderId="10" xfId="0" applyNumberFormat="1" applyFont="1" applyFill="1" applyBorder="1" applyAlignment="1">
      <alignment horizontal="center"/>
    </xf>
    <xf numFmtId="2" fontId="28" fillId="35" borderId="0" xfId="0" applyNumberFormat="1" applyFont="1" applyFill="1" applyBorder="1" applyAlignment="1">
      <alignment horizontal="center"/>
    </xf>
    <xf numFmtId="2" fontId="28" fillId="35" borderId="72" xfId="0" applyNumberFormat="1" applyFont="1" applyFill="1" applyBorder="1" applyAlignment="1">
      <alignment horizontal="center"/>
    </xf>
    <xf numFmtId="2" fontId="28" fillId="35" borderId="26" xfId="0" applyNumberFormat="1" applyFont="1" applyFill="1" applyBorder="1" applyAlignment="1">
      <alignment horizontal="center"/>
    </xf>
    <xf numFmtId="2" fontId="28" fillId="35" borderId="18" xfId="0" applyNumberFormat="1" applyFont="1" applyFill="1" applyBorder="1" applyAlignment="1">
      <alignment horizontal="center"/>
    </xf>
    <xf numFmtId="0" fontId="12" fillId="0" borderId="74" xfId="0" applyFont="1" applyBorder="1" applyAlignment="1">
      <alignment horizontal="left"/>
    </xf>
    <xf numFmtId="0" fontId="12" fillId="0" borderId="75" xfId="0" applyFont="1" applyBorder="1" applyAlignment="1">
      <alignment horizontal="center"/>
    </xf>
    <xf numFmtId="216" fontId="6" fillId="37" borderId="76" xfId="0" applyNumberFormat="1" applyFont="1" applyFill="1" applyBorder="1" applyAlignment="1">
      <alignment horizontal="center"/>
    </xf>
    <xf numFmtId="216" fontId="6" fillId="37" borderId="77" xfId="0" applyNumberFormat="1" applyFont="1" applyFill="1" applyBorder="1" applyAlignment="1">
      <alignment horizontal="center"/>
    </xf>
    <xf numFmtId="2" fontId="5" fillId="0" borderId="0" xfId="0" applyNumberFormat="1" applyFont="1" applyBorder="1" applyAlignment="1">
      <alignment/>
    </xf>
    <xf numFmtId="0" fontId="6" fillId="0" borderId="0" xfId="0" applyFont="1" applyBorder="1" applyAlignment="1">
      <alignment/>
    </xf>
    <xf numFmtId="0" fontId="16" fillId="0" borderId="12" xfId="0" applyFont="1" applyBorder="1" applyAlignment="1">
      <alignment horizontal="right"/>
    </xf>
    <xf numFmtId="0" fontId="20" fillId="35" borderId="0" xfId="0" applyFont="1" applyFill="1" applyBorder="1" applyAlignment="1">
      <alignment horizontal="right"/>
    </xf>
    <xf numFmtId="4" fontId="20" fillId="35" borderId="18" xfId="0" applyNumberFormat="1" applyFont="1" applyFill="1" applyBorder="1" applyAlignment="1">
      <alignment/>
    </xf>
    <xf numFmtId="4" fontId="20" fillId="35" borderId="26" xfId="0" applyNumberFormat="1" applyFont="1" applyFill="1" applyBorder="1" applyAlignment="1">
      <alignment/>
    </xf>
    <xf numFmtId="3" fontId="29" fillId="35" borderId="37" xfId="0" applyNumberFormat="1" applyFont="1" applyFill="1" applyBorder="1" applyAlignment="1">
      <alignment/>
    </xf>
    <xf numFmtId="4" fontId="21" fillId="35" borderId="18" xfId="0" applyNumberFormat="1" applyFont="1" applyFill="1" applyBorder="1" applyAlignment="1">
      <alignment/>
    </xf>
    <xf numFmtId="4" fontId="21" fillId="35" borderId="26" xfId="0" applyNumberFormat="1" applyFont="1" applyFill="1" applyBorder="1" applyAlignment="1">
      <alignment/>
    </xf>
    <xf numFmtId="0" fontId="1" fillId="0" borderId="0" xfId="0" applyFont="1" applyAlignment="1">
      <alignment/>
    </xf>
    <xf numFmtId="0" fontId="10" fillId="0" borderId="0" xfId="0" applyFont="1" applyAlignment="1">
      <alignment/>
    </xf>
    <xf numFmtId="0" fontId="1" fillId="0" borderId="21" xfId="0" applyFont="1" applyBorder="1" applyAlignment="1">
      <alignment/>
    </xf>
    <xf numFmtId="0" fontId="1" fillId="0" borderId="34" xfId="0" applyFont="1" applyBorder="1" applyAlignment="1">
      <alignment/>
    </xf>
    <xf numFmtId="0" fontId="1" fillId="0" borderId="19" xfId="0" applyFont="1" applyBorder="1" applyAlignment="1">
      <alignment/>
    </xf>
    <xf numFmtId="0" fontId="4" fillId="0" borderId="78" xfId="0" applyFont="1" applyBorder="1" applyAlignment="1">
      <alignment/>
    </xf>
    <xf numFmtId="0" fontId="0" fillId="0" borderId="0" xfId="0" applyFont="1" applyAlignment="1">
      <alignment/>
    </xf>
    <xf numFmtId="0" fontId="32" fillId="0" borderId="0" xfId="0" applyFont="1" applyAlignment="1">
      <alignment/>
    </xf>
    <xf numFmtId="221" fontId="10" fillId="0" borderId="0" xfId="0" applyNumberFormat="1" applyFont="1" applyAlignment="1">
      <alignment/>
    </xf>
    <xf numFmtId="0" fontId="10" fillId="0" borderId="0" xfId="0" applyFont="1" applyAlignment="1">
      <alignment/>
    </xf>
    <xf numFmtId="221" fontId="10" fillId="0" borderId="0" xfId="0" applyNumberFormat="1" applyFont="1" applyFill="1" applyBorder="1" applyAlignment="1">
      <alignment horizontal="left" vertical="center"/>
    </xf>
    <xf numFmtId="0" fontId="10" fillId="0" borderId="0" xfId="0" applyFont="1" applyFill="1" applyBorder="1" applyAlignment="1">
      <alignment/>
    </xf>
    <xf numFmtId="1" fontId="6" fillId="34" borderId="19" xfId="0" applyNumberFormat="1" applyFont="1" applyFill="1" applyBorder="1" applyAlignment="1">
      <alignment horizontal="center"/>
    </xf>
    <xf numFmtId="1" fontId="6" fillId="34" borderId="79" xfId="0" applyNumberFormat="1" applyFont="1" applyFill="1" applyBorder="1" applyAlignment="1">
      <alignment horizontal="center"/>
    </xf>
    <xf numFmtId="2" fontId="33" fillId="35" borderId="80" xfId="0" applyNumberFormat="1" applyFont="1" applyFill="1" applyBorder="1" applyAlignment="1">
      <alignment horizontal="center"/>
    </xf>
    <xf numFmtId="0" fontId="8" fillId="0" borderId="81" xfId="0" applyFont="1" applyBorder="1" applyAlignment="1">
      <alignment/>
    </xf>
    <xf numFmtId="0" fontId="16" fillId="0" borderId="81" xfId="0" applyFont="1" applyBorder="1" applyAlignment="1">
      <alignment horizontal="center"/>
    </xf>
    <xf numFmtId="0" fontId="16" fillId="0" borderId="81" xfId="0" applyFont="1" applyBorder="1" applyAlignment="1">
      <alignment/>
    </xf>
    <xf numFmtId="0" fontId="8" fillId="0" borderId="82" xfId="0" applyFont="1" applyBorder="1" applyAlignment="1">
      <alignment horizontal="right"/>
    </xf>
    <xf numFmtId="225" fontId="12" fillId="0" borderId="47" xfId="0" applyNumberFormat="1" applyFont="1" applyBorder="1" applyAlignment="1">
      <alignment horizontal="right"/>
    </xf>
    <xf numFmtId="0" fontId="37" fillId="0" borderId="0" xfId="0" applyFont="1" applyFill="1" applyBorder="1" applyAlignment="1">
      <alignment/>
    </xf>
    <xf numFmtId="0" fontId="37" fillId="0" borderId="0" xfId="0" applyFont="1" applyAlignment="1">
      <alignment/>
    </xf>
    <xf numFmtId="0" fontId="38" fillId="0" borderId="0" xfId="0" applyFont="1" applyAlignment="1">
      <alignment/>
    </xf>
    <xf numFmtId="0" fontId="39" fillId="0" borderId="0" xfId="0" applyFont="1" applyAlignment="1">
      <alignment/>
    </xf>
    <xf numFmtId="0" fontId="31" fillId="0" borderId="0" xfId="0" applyFont="1" applyAlignment="1">
      <alignment/>
    </xf>
    <xf numFmtId="225" fontId="11" fillId="38" borderId="66" xfId="0" applyNumberFormat="1" applyFont="1" applyFill="1" applyBorder="1" applyAlignment="1" applyProtection="1">
      <alignment horizontal="right"/>
      <protection locked="0"/>
    </xf>
    <xf numFmtId="172" fontId="11" fillId="38" borderId="64" xfId="0" applyNumberFormat="1" applyFont="1" applyFill="1" applyBorder="1" applyAlignment="1" applyProtection="1">
      <alignment horizontal="right"/>
      <protection locked="0"/>
    </xf>
    <xf numFmtId="172" fontId="11" fillId="38" borderId="63" xfId="0" applyNumberFormat="1" applyFont="1" applyFill="1" applyBorder="1" applyAlignment="1" applyProtection="1">
      <alignment horizontal="right"/>
      <protection locked="0"/>
    </xf>
    <xf numFmtId="0" fontId="12" fillId="39" borderId="62" xfId="0" applyFont="1" applyFill="1" applyBorder="1" applyAlignment="1">
      <alignment horizontal="right"/>
    </xf>
    <xf numFmtId="0" fontId="5" fillId="0" borderId="83" xfId="0" applyFont="1" applyBorder="1" applyAlignment="1">
      <alignment/>
    </xf>
    <xf numFmtId="0" fontId="5" fillId="0" borderId="84" xfId="0" applyFont="1" applyBorder="1" applyAlignment="1">
      <alignment/>
    </xf>
    <xf numFmtId="0" fontId="4" fillId="0" borderId="27" xfId="0" applyFont="1" applyFill="1" applyBorder="1" applyAlignment="1">
      <alignment horizontal="center"/>
    </xf>
    <xf numFmtId="0" fontId="4" fillId="0" borderId="38" xfId="0" applyFont="1" applyFill="1" applyBorder="1" applyAlignment="1">
      <alignment horizontal="center"/>
    </xf>
    <xf numFmtId="0" fontId="4" fillId="0" borderId="25" xfId="0" applyFont="1" applyFill="1" applyBorder="1" applyAlignment="1">
      <alignment horizontal="left"/>
    </xf>
    <xf numFmtId="0" fontId="5" fillId="40" borderId="25" xfId="0" applyFont="1" applyFill="1" applyBorder="1" applyAlignment="1">
      <alignment/>
    </xf>
    <xf numFmtId="0" fontId="5" fillId="40" borderId="38" xfId="0" applyFont="1" applyFill="1" applyBorder="1" applyAlignment="1">
      <alignment/>
    </xf>
    <xf numFmtId="0" fontId="31" fillId="0" borderId="0" xfId="0" applyFont="1" applyBorder="1" applyAlignment="1">
      <alignment horizontal="right"/>
    </xf>
    <xf numFmtId="0" fontId="31" fillId="0" borderId="0" xfId="0" applyFont="1" applyBorder="1" applyAlignment="1">
      <alignment vertical="center" wrapText="1"/>
    </xf>
    <xf numFmtId="0" fontId="1" fillId="0" borderId="0" xfId="0" applyFont="1" applyBorder="1" applyAlignment="1">
      <alignment/>
    </xf>
    <xf numFmtId="0" fontId="30" fillId="0" borderId="0" xfId="0" applyFont="1" applyBorder="1" applyAlignment="1">
      <alignment vertical="center" wrapText="1"/>
    </xf>
    <xf numFmtId="0" fontId="1" fillId="0" borderId="19" xfId="0" applyFont="1" applyBorder="1" applyAlignment="1">
      <alignment horizontal="right"/>
    </xf>
    <xf numFmtId="0" fontId="1" fillId="0" borderId="35" xfId="0" applyFont="1" applyBorder="1" applyAlignment="1">
      <alignment/>
    </xf>
    <xf numFmtId="0" fontId="4" fillId="0" borderId="85" xfId="0" applyFont="1" applyBorder="1" applyAlignment="1">
      <alignment/>
    </xf>
    <xf numFmtId="0" fontId="30" fillId="0" borderId="11" xfId="0" applyFont="1" applyBorder="1" applyAlignment="1">
      <alignment horizontal="center" vertical="center"/>
    </xf>
    <xf numFmtId="0" fontId="31" fillId="0" borderId="29" xfId="0" applyFont="1" applyBorder="1" applyAlignment="1">
      <alignment horizontal="center" vertical="center"/>
    </xf>
    <xf numFmtId="0" fontId="1" fillId="0" borderId="23" xfId="0" applyFont="1" applyBorder="1" applyAlignment="1">
      <alignment/>
    </xf>
    <xf numFmtId="0" fontId="1" fillId="0" borderId="73" xfId="0" applyFont="1" applyBorder="1" applyAlignment="1">
      <alignment horizontal="center"/>
    </xf>
    <xf numFmtId="0" fontId="1" fillId="0" borderId="86" xfId="0" applyFont="1" applyBorder="1" applyAlignment="1">
      <alignment horizontal="center"/>
    </xf>
    <xf numFmtId="0" fontId="4" fillId="0" borderId="87" xfId="0" applyFont="1" applyBorder="1" applyAlignment="1">
      <alignment horizontal="center"/>
    </xf>
    <xf numFmtId="0" fontId="30" fillId="0" borderId="88" xfId="0" applyFont="1" applyBorder="1" applyAlignment="1">
      <alignment horizontal="center"/>
    </xf>
    <xf numFmtId="0" fontId="30" fillId="0" borderId="86" xfId="0" applyFont="1" applyBorder="1" applyAlignment="1">
      <alignment horizontal="center"/>
    </xf>
    <xf numFmtId="0" fontId="31" fillId="0" borderId="73" xfId="0" applyFont="1" applyBorder="1" applyAlignment="1">
      <alignment horizontal="center"/>
    </xf>
    <xf numFmtId="0" fontId="31" fillId="0" borderId="86" xfId="0" applyFont="1" applyBorder="1" applyAlignment="1">
      <alignment horizontal="center"/>
    </xf>
    <xf numFmtId="0" fontId="31" fillId="0" borderId="89" xfId="0" applyFont="1" applyBorder="1" applyAlignment="1">
      <alignment horizontal="center"/>
    </xf>
    <xf numFmtId="0" fontId="30" fillId="0" borderId="0" xfId="0" applyFont="1" applyBorder="1" applyAlignment="1">
      <alignment vertical="center"/>
    </xf>
    <xf numFmtId="0" fontId="31" fillId="0" borderId="0" xfId="0" applyFont="1" applyBorder="1" applyAlignment="1">
      <alignment horizontal="left" vertical="center"/>
    </xf>
    <xf numFmtId="0" fontId="4" fillId="38" borderId="24" xfId="0" applyFont="1" applyFill="1" applyBorder="1" applyAlignment="1" applyProtection="1">
      <alignment horizontal="center"/>
      <protection locked="0"/>
    </xf>
    <xf numFmtId="0" fontId="4" fillId="0" borderId="24" xfId="0" applyFont="1" applyFill="1" applyBorder="1" applyAlignment="1">
      <alignment horizontal="center"/>
    </xf>
    <xf numFmtId="0" fontId="12" fillId="0" borderId="90" xfId="0" applyFont="1" applyBorder="1" applyAlignment="1">
      <alignment horizontal="left"/>
    </xf>
    <xf numFmtId="0" fontId="12" fillId="0" borderId="87" xfId="0" applyFont="1" applyBorder="1" applyAlignment="1">
      <alignment horizontal="center"/>
    </xf>
    <xf numFmtId="2" fontId="12" fillId="35" borderId="84" xfId="0" applyNumberFormat="1" applyFont="1" applyFill="1" applyBorder="1" applyAlignment="1">
      <alignment horizontal="center"/>
    </xf>
    <xf numFmtId="2" fontId="12" fillId="35" borderId="85" xfId="0" applyNumberFormat="1" applyFont="1" applyFill="1" applyBorder="1" applyAlignment="1">
      <alignment horizontal="center"/>
    </xf>
    <xf numFmtId="2" fontId="11" fillId="35" borderId="91" xfId="0" applyNumberFormat="1" applyFont="1" applyFill="1" applyBorder="1" applyAlignment="1">
      <alignment horizontal="center"/>
    </xf>
    <xf numFmtId="2" fontId="12" fillId="35" borderId="90" xfId="0" applyNumberFormat="1" applyFont="1" applyFill="1" applyBorder="1" applyAlignment="1">
      <alignment horizontal="center"/>
    </xf>
    <xf numFmtId="2" fontId="12" fillId="35" borderId="92" xfId="0" applyNumberFormat="1" applyFont="1" applyFill="1" applyBorder="1" applyAlignment="1">
      <alignment horizontal="center"/>
    </xf>
    <xf numFmtId="3" fontId="12" fillId="35" borderId="84" xfId="0" applyNumberFormat="1" applyFont="1" applyFill="1" applyBorder="1" applyAlignment="1">
      <alignment horizontal="center"/>
    </xf>
    <xf numFmtId="3" fontId="12" fillId="35" borderId="85" xfId="0" applyNumberFormat="1" applyFont="1" applyFill="1" applyBorder="1" applyAlignment="1">
      <alignment horizontal="center"/>
    </xf>
    <xf numFmtId="3" fontId="11" fillId="35" borderId="91" xfId="0" applyNumberFormat="1" applyFont="1" applyFill="1" applyBorder="1" applyAlignment="1">
      <alignment horizontal="center"/>
    </xf>
    <xf numFmtId="3" fontId="12" fillId="35" borderId="90" xfId="0" applyNumberFormat="1" applyFont="1" applyFill="1" applyBorder="1" applyAlignment="1">
      <alignment horizontal="center"/>
    </xf>
    <xf numFmtId="3" fontId="12" fillId="35" borderId="92" xfId="0" applyNumberFormat="1" applyFont="1" applyFill="1" applyBorder="1" applyAlignment="1">
      <alignment horizontal="center"/>
    </xf>
    <xf numFmtId="0" fontId="28" fillId="0" borderId="76" xfId="0" applyFont="1" applyBorder="1" applyAlignment="1">
      <alignment horizontal="left"/>
    </xf>
    <xf numFmtId="0" fontId="28" fillId="0" borderId="77" xfId="0" applyFont="1" applyBorder="1" applyAlignment="1">
      <alignment horizontal="center"/>
    </xf>
    <xf numFmtId="2" fontId="28" fillId="35" borderId="93" xfId="0" applyNumberFormat="1" applyFont="1" applyFill="1" applyBorder="1" applyAlignment="1">
      <alignment horizontal="center"/>
    </xf>
    <xf numFmtId="2" fontId="28" fillId="35" borderId="27" xfId="0" applyNumberFormat="1" applyFont="1" applyFill="1" applyBorder="1" applyAlignment="1">
      <alignment horizontal="center"/>
    </xf>
    <xf numFmtId="2" fontId="33" fillId="35" borderId="94" xfId="0" applyNumberFormat="1" applyFont="1" applyFill="1" applyBorder="1" applyAlignment="1">
      <alignment horizontal="center"/>
    </xf>
    <xf numFmtId="2" fontId="28" fillId="35" borderId="76" xfId="0" applyNumberFormat="1" applyFont="1" applyFill="1" applyBorder="1" applyAlignment="1">
      <alignment horizontal="center"/>
    </xf>
    <xf numFmtId="2" fontId="28" fillId="35" borderId="38" xfId="0" applyNumberFormat="1" applyFont="1" applyFill="1" applyBorder="1" applyAlignment="1">
      <alignment horizontal="center"/>
    </xf>
    <xf numFmtId="3" fontId="12" fillId="35" borderId="82" xfId="0" applyNumberFormat="1" applyFont="1" applyFill="1" applyBorder="1" applyAlignment="1">
      <alignment horizontal="center"/>
    </xf>
    <xf numFmtId="3" fontId="12" fillId="35" borderId="81" xfId="0" applyNumberFormat="1" applyFont="1" applyFill="1" applyBorder="1" applyAlignment="1">
      <alignment horizontal="center"/>
    </xf>
    <xf numFmtId="3" fontId="11" fillId="35" borderId="95" xfId="0" applyNumberFormat="1" applyFont="1" applyFill="1" applyBorder="1" applyAlignment="1">
      <alignment horizontal="center"/>
    </xf>
    <xf numFmtId="3" fontId="12" fillId="35" borderId="74" xfId="0" applyNumberFormat="1" applyFont="1" applyFill="1" applyBorder="1" applyAlignment="1">
      <alignment horizontal="center"/>
    </xf>
    <xf numFmtId="3" fontId="12" fillId="35" borderId="96" xfId="0" applyNumberFormat="1" applyFont="1" applyFill="1" applyBorder="1" applyAlignment="1">
      <alignment horizontal="center"/>
    </xf>
    <xf numFmtId="0" fontId="10" fillId="0" borderId="0" xfId="0" applyFont="1" applyFill="1" applyBorder="1" applyAlignment="1">
      <alignment horizontal="right"/>
    </xf>
    <xf numFmtId="227" fontId="12" fillId="0" borderId="47" xfId="52" applyNumberFormat="1" applyFont="1" applyFill="1" applyBorder="1" applyAlignment="1" applyProtection="1">
      <alignment horizontal="right"/>
      <protection/>
    </xf>
    <xf numFmtId="227" fontId="12" fillId="33" borderId="47" xfId="52" applyNumberFormat="1" applyFont="1" applyFill="1" applyBorder="1" applyAlignment="1" applyProtection="1">
      <alignment horizontal="right"/>
      <protection locked="0"/>
    </xf>
    <xf numFmtId="172" fontId="6" fillId="37" borderId="24" xfId="0" applyNumberFormat="1" applyFont="1" applyFill="1" applyBorder="1" applyAlignment="1">
      <alignment horizontal="center"/>
    </xf>
    <xf numFmtId="2" fontId="28" fillId="35" borderId="97" xfId="0" applyNumberFormat="1" applyFont="1" applyFill="1" applyBorder="1" applyAlignment="1">
      <alignment horizontal="center"/>
    </xf>
    <xf numFmtId="172" fontId="1" fillId="41" borderId="72" xfId="0" applyNumberFormat="1" applyFont="1" applyFill="1" applyBorder="1" applyAlignment="1">
      <alignment horizontal="center"/>
    </xf>
    <xf numFmtId="172" fontId="1" fillId="41" borderId="26" xfId="0" applyNumberFormat="1" applyFont="1" applyFill="1" applyBorder="1" applyAlignment="1">
      <alignment horizontal="center"/>
    </xf>
    <xf numFmtId="172" fontId="1" fillId="41" borderId="98" xfId="0" applyNumberFormat="1" applyFont="1" applyFill="1" applyBorder="1" applyAlignment="1">
      <alignment/>
    </xf>
    <xf numFmtId="172" fontId="1" fillId="41" borderId="36" xfId="0" applyNumberFormat="1" applyFont="1" applyFill="1" applyBorder="1" applyAlignment="1">
      <alignment/>
    </xf>
    <xf numFmtId="3" fontId="1" fillId="41" borderId="72" xfId="0" applyNumberFormat="1" applyFont="1" applyFill="1" applyBorder="1" applyAlignment="1">
      <alignment/>
    </xf>
    <xf numFmtId="3" fontId="1" fillId="41" borderId="26" xfId="0" applyNumberFormat="1" applyFont="1" applyFill="1" applyBorder="1" applyAlignment="1">
      <alignment/>
    </xf>
    <xf numFmtId="3" fontId="1" fillId="41" borderId="98" xfId="0" applyNumberFormat="1" applyFont="1" applyFill="1" applyBorder="1" applyAlignment="1">
      <alignment/>
    </xf>
    <xf numFmtId="3" fontId="1" fillId="41" borderId="36" xfId="0" applyNumberFormat="1" applyFont="1" applyFill="1" applyBorder="1" applyAlignment="1">
      <alignment/>
    </xf>
    <xf numFmtId="172" fontId="4" fillId="41" borderId="90" xfId="0" applyNumberFormat="1" applyFont="1" applyFill="1" applyBorder="1" applyAlignment="1">
      <alignment/>
    </xf>
    <xf numFmtId="172" fontId="4" fillId="41" borderId="92" xfId="0" applyNumberFormat="1" applyFont="1" applyFill="1" applyBorder="1" applyAlignment="1">
      <alignment/>
    </xf>
    <xf numFmtId="3" fontId="30" fillId="41" borderId="99" xfId="0" applyNumberFormat="1" applyFont="1" applyFill="1" applyBorder="1" applyAlignment="1">
      <alignment/>
    </xf>
    <xf numFmtId="3" fontId="30" fillId="41" borderId="100" xfId="0" applyNumberFormat="1" applyFont="1" applyFill="1" applyBorder="1" applyAlignment="1">
      <alignment/>
    </xf>
    <xf numFmtId="4" fontId="30" fillId="41" borderId="98" xfId="0" applyNumberFormat="1" applyFont="1" applyFill="1" applyBorder="1" applyAlignment="1">
      <alignment/>
    </xf>
    <xf numFmtId="4" fontId="30" fillId="41" borderId="36" xfId="0" applyNumberFormat="1" applyFont="1" applyFill="1" applyBorder="1" applyAlignment="1">
      <alignment/>
    </xf>
    <xf numFmtId="3" fontId="31" fillId="41" borderId="72" xfId="0" applyNumberFormat="1" applyFont="1" applyFill="1" applyBorder="1" applyAlignment="1">
      <alignment/>
    </xf>
    <xf numFmtId="3" fontId="31" fillId="41" borderId="26" xfId="0" applyNumberFormat="1" applyFont="1" applyFill="1" applyBorder="1" applyAlignment="1">
      <alignment/>
    </xf>
    <xf numFmtId="4" fontId="31" fillId="41" borderId="98" xfId="0" applyNumberFormat="1" applyFont="1" applyFill="1" applyBorder="1" applyAlignment="1">
      <alignment/>
    </xf>
    <xf numFmtId="4" fontId="31" fillId="41" borderId="36" xfId="0" applyNumberFormat="1" applyFont="1" applyFill="1" applyBorder="1" applyAlignment="1">
      <alignment/>
    </xf>
    <xf numFmtId="4" fontId="31" fillId="41" borderId="101" xfId="0" applyNumberFormat="1" applyFont="1" applyFill="1" applyBorder="1" applyAlignment="1">
      <alignment/>
    </xf>
    <xf numFmtId="4" fontId="31" fillId="41" borderId="32" xfId="0" applyNumberFormat="1" applyFont="1" applyFill="1" applyBorder="1" applyAlignment="1">
      <alignment/>
    </xf>
    <xf numFmtId="172" fontId="1" fillId="3" borderId="72" xfId="0" applyNumberFormat="1" applyFont="1" applyFill="1" applyBorder="1" applyAlignment="1">
      <alignment horizontal="center"/>
    </xf>
    <xf numFmtId="172" fontId="1" fillId="3" borderId="26" xfId="0" applyNumberFormat="1" applyFont="1" applyFill="1" applyBorder="1" applyAlignment="1">
      <alignment horizontal="center"/>
    </xf>
    <xf numFmtId="172" fontId="1" fillId="3" borderId="98" xfId="0" applyNumberFormat="1" applyFont="1" applyFill="1" applyBorder="1" applyAlignment="1">
      <alignment/>
    </xf>
    <xf numFmtId="172" fontId="1" fillId="3" borderId="36" xfId="0" applyNumberFormat="1" applyFont="1" applyFill="1" applyBorder="1" applyAlignment="1">
      <alignment/>
    </xf>
    <xf numFmtId="3" fontId="1" fillId="3" borderId="72" xfId="0" applyNumberFormat="1" applyFont="1" applyFill="1" applyBorder="1" applyAlignment="1">
      <alignment/>
    </xf>
    <xf numFmtId="3" fontId="1" fillId="3" borderId="26" xfId="0" applyNumberFormat="1" applyFont="1" applyFill="1" applyBorder="1" applyAlignment="1">
      <alignment/>
    </xf>
    <xf numFmtId="3" fontId="1" fillId="3" borderId="98" xfId="0" applyNumberFormat="1" applyFont="1" applyFill="1" applyBorder="1" applyAlignment="1">
      <alignment/>
    </xf>
    <xf numFmtId="3" fontId="1" fillId="3" borderId="36" xfId="0" applyNumberFormat="1" applyFont="1" applyFill="1" applyBorder="1" applyAlignment="1">
      <alignment/>
    </xf>
    <xf numFmtId="172" fontId="4" fillId="3" borderId="90" xfId="0" applyNumberFormat="1" applyFont="1" applyFill="1" applyBorder="1" applyAlignment="1">
      <alignment/>
    </xf>
    <xf numFmtId="172" fontId="4" fillId="3" borderId="92" xfId="0" applyNumberFormat="1" applyFont="1" applyFill="1" applyBorder="1" applyAlignment="1">
      <alignment/>
    </xf>
    <xf numFmtId="3" fontId="30" fillId="3" borderId="99" xfId="0" applyNumberFormat="1" applyFont="1" applyFill="1" applyBorder="1" applyAlignment="1">
      <alignment/>
    </xf>
    <xf numFmtId="3" fontId="30" fillId="3" borderId="100" xfId="0" applyNumberFormat="1" applyFont="1" applyFill="1" applyBorder="1" applyAlignment="1">
      <alignment/>
    </xf>
    <xf numFmtId="4" fontId="30" fillId="3" borderId="98" xfId="0" applyNumberFormat="1" applyFont="1" applyFill="1" applyBorder="1" applyAlignment="1">
      <alignment/>
    </xf>
    <xf numFmtId="4" fontId="30" fillId="3" borderId="36" xfId="0" applyNumberFormat="1" applyFont="1" applyFill="1" applyBorder="1" applyAlignment="1">
      <alignment/>
    </xf>
    <xf numFmtId="3" fontId="31" fillId="3" borderId="72" xfId="0" applyNumberFormat="1" applyFont="1" applyFill="1" applyBorder="1" applyAlignment="1">
      <alignment/>
    </xf>
    <xf numFmtId="3" fontId="31" fillId="3" borderId="26" xfId="0" applyNumberFormat="1" applyFont="1" applyFill="1" applyBorder="1" applyAlignment="1">
      <alignment/>
    </xf>
    <xf numFmtId="4" fontId="31" fillId="3" borderId="98" xfId="0" applyNumberFormat="1" applyFont="1" applyFill="1" applyBorder="1" applyAlignment="1">
      <alignment/>
    </xf>
    <xf numFmtId="4" fontId="31" fillId="3" borderId="36" xfId="0" applyNumberFormat="1" applyFont="1" applyFill="1" applyBorder="1" applyAlignment="1">
      <alignment/>
    </xf>
    <xf numFmtId="4" fontId="31" fillId="3" borderId="101" xfId="0" applyNumberFormat="1" applyFont="1" applyFill="1" applyBorder="1" applyAlignment="1">
      <alignment/>
    </xf>
    <xf numFmtId="4" fontId="31" fillId="3" borderId="32" xfId="0" applyNumberFormat="1" applyFont="1" applyFill="1" applyBorder="1" applyAlignment="1">
      <alignment/>
    </xf>
    <xf numFmtId="0" fontId="1" fillId="0" borderId="21" xfId="0" applyFont="1" applyBorder="1" applyAlignment="1">
      <alignment horizontal="right"/>
    </xf>
    <xf numFmtId="0" fontId="88" fillId="0" borderId="0" xfId="0" applyFont="1" applyAlignment="1">
      <alignment vertical="center" wrapText="1"/>
    </xf>
    <xf numFmtId="0" fontId="89" fillId="0" borderId="38" xfId="0" applyFont="1" applyFill="1" applyBorder="1" applyAlignment="1">
      <alignment horizontal="center"/>
    </xf>
    <xf numFmtId="6" fontId="10" fillId="33" borderId="0" xfId="0" applyNumberFormat="1" applyFont="1" applyFill="1" applyAlignment="1" applyProtection="1">
      <alignment horizontal="center"/>
      <protection locked="0"/>
    </xf>
    <xf numFmtId="6" fontId="10" fillId="33" borderId="0" xfId="46" applyNumberFormat="1" applyFont="1" applyFill="1" applyAlignment="1" applyProtection="1">
      <alignment horizontal="center"/>
      <protection locked="0"/>
    </xf>
    <xf numFmtId="0" fontId="90" fillId="0" borderId="0" xfId="0" applyFont="1" applyAlignment="1">
      <alignment/>
    </xf>
    <xf numFmtId="0" fontId="90" fillId="0" borderId="0" xfId="0" applyFont="1" applyAlignment="1">
      <alignment horizontal="center"/>
    </xf>
    <xf numFmtId="0" fontId="90" fillId="0" borderId="0" xfId="0" applyFont="1" applyAlignment="1">
      <alignment horizontal="right"/>
    </xf>
    <xf numFmtId="0" fontId="91" fillId="0" borderId="0" xfId="0" applyFont="1" applyAlignment="1">
      <alignment/>
    </xf>
    <xf numFmtId="0" fontId="90" fillId="0" borderId="0" xfId="0" applyFont="1" applyAlignment="1">
      <alignment horizontal="left"/>
    </xf>
    <xf numFmtId="10" fontId="90" fillId="0" borderId="0" xfId="52" applyNumberFormat="1" applyFont="1" applyAlignment="1">
      <alignment horizontal="right"/>
    </xf>
    <xf numFmtId="0" fontId="92" fillId="0" borderId="0" xfId="0" applyFont="1" applyAlignment="1">
      <alignment horizontal="center"/>
    </xf>
    <xf numFmtId="2" fontId="90" fillId="37" borderId="0" xfId="0" applyNumberFormat="1" applyFont="1" applyFill="1" applyAlignment="1">
      <alignment horizontal="right"/>
    </xf>
    <xf numFmtId="2" fontId="90" fillId="0" borderId="0" xfId="0" applyNumberFormat="1" applyFont="1" applyFill="1" applyAlignment="1" applyProtection="1">
      <alignment/>
      <protection/>
    </xf>
    <xf numFmtId="2" fontId="90" fillId="0" borderId="0" xfId="0" applyNumberFormat="1" applyFont="1" applyAlignment="1">
      <alignment/>
    </xf>
    <xf numFmtId="2" fontId="90" fillId="0" borderId="35" xfId="0" applyNumberFormat="1" applyFont="1" applyBorder="1" applyAlignment="1">
      <alignment/>
    </xf>
    <xf numFmtId="2" fontId="91" fillId="37" borderId="0" xfId="0" applyNumberFormat="1" applyFont="1" applyFill="1" applyAlignment="1">
      <alignment/>
    </xf>
    <xf numFmtId="0" fontId="92" fillId="0" borderId="0" xfId="0" applyFont="1" applyAlignment="1">
      <alignment horizontal="left"/>
    </xf>
    <xf numFmtId="2" fontId="90" fillId="0" borderId="0" xfId="0" applyNumberFormat="1" applyFont="1" applyAlignment="1">
      <alignment horizontal="right"/>
    </xf>
    <xf numFmtId="0" fontId="91" fillId="0" borderId="0" xfId="0" applyFont="1" applyFill="1" applyAlignment="1">
      <alignment/>
    </xf>
    <xf numFmtId="0" fontId="90" fillId="0" borderId="0" xfId="0" applyFont="1" applyFill="1" applyAlignment="1">
      <alignment/>
    </xf>
    <xf numFmtId="0" fontId="90" fillId="0" borderId="0" xfId="0" applyFont="1" applyFill="1" applyAlignment="1">
      <alignment horizontal="right"/>
    </xf>
    <xf numFmtId="0" fontId="90" fillId="0" borderId="0" xfId="0" applyFont="1" applyFill="1" applyAlignment="1">
      <alignment horizontal="center"/>
    </xf>
    <xf numFmtId="10" fontId="90" fillId="0" borderId="0" xfId="0" applyNumberFormat="1" applyFont="1" applyFill="1" applyAlignment="1">
      <alignment horizontal="right"/>
    </xf>
    <xf numFmtId="0" fontId="92" fillId="0" borderId="0" xfId="0" applyFont="1" applyFill="1" applyAlignment="1">
      <alignment horizontal="left"/>
    </xf>
    <xf numFmtId="2" fontId="91" fillId="37" borderId="0" xfId="0" applyNumberFormat="1" applyFont="1" applyFill="1" applyAlignment="1">
      <alignment horizontal="right"/>
    </xf>
    <xf numFmtId="0" fontId="92" fillId="0" borderId="0" xfId="0" applyFont="1" applyFill="1" applyAlignment="1">
      <alignment horizontal="center"/>
    </xf>
    <xf numFmtId="2" fontId="90" fillId="0" borderId="0" xfId="0" applyNumberFormat="1" applyFont="1" applyFill="1" applyAlignment="1">
      <alignment/>
    </xf>
    <xf numFmtId="2" fontId="90" fillId="0" borderId="0" xfId="0" applyNumberFormat="1" applyFont="1" applyFill="1" applyAlignment="1">
      <alignment horizontal="right"/>
    </xf>
    <xf numFmtId="2" fontId="90" fillId="0" borderId="35" xfId="0" applyNumberFormat="1" applyFont="1" applyFill="1" applyBorder="1" applyAlignment="1">
      <alignment/>
    </xf>
    <xf numFmtId="0" fontId="93" fillId="0" borderId="0" xfId="0" applyFont="1" applyAlignment="1">
      <alignment/>
    </xf>
    <xf numFmtId="0" fontId="94" fillId="0" borderId="0" xfId="0" applyFont="1" applyAlignment="1">
      <alignment/>
    </xf>
    <xf numFmtId="0" fontId="12" fillId="0" borderId="65" xfId="0" applyFont="1" applyBorder="1" applyAlignment="1">
      <alignment horizontal="center"/>
    </xf>
    <xf numFmtId="0" fontId="12" fillId="0" borderId="50" xfId="0" applyFont="1" applyBorder="1" applyAlignment="1">
      <alignment horizontal="center"/>
    </xf>
    <xf numFmtId="0" fontId="12" fillId="0" borderId="12" xfId="0" applyFont="1" applyBorder="1" applyAlignment="1">
      <alignment horizontal="center"/>
    </xf>
    <xf numFmtId="0" fontId="12" fillId="36" borderId="69" xfId="0" applyFont="1" applyFill="1" applyBorder="1" applyAlignment="1">
      <alignment horizontal="center"/>
    </xf>
    <xf numFmtId="0" fontId="12" fillId="36" borderId="50" xfId="0" applyFont="1" applyFill="1" applyBorder="1" applyAlignment="1">
      <alignment horizontal="center"/>
    </xf>
    <xf numFmtId="0" fontId="12" fillId="36" borderId="102" xfId="0" applyFont="1" applyFill="1" applyBorder="1" applyAlignment="1">
      <alignment horizontal="right"/>
    </xf>
    <xf numFmtId="219" fontId="12" fillId="33" borderId="98" xfId="0" applyNumberFormat="1" applyFont="1" applyFill="1" applyBorder="1" applyAlignment="1" applyProtection="1">
      <alignment horizontal="right"/>
      <protection locked="0"/>
    </xf>
    <xf numFmtId="0" fontId="12" fillId="36" borderId="103" xfId="0" applyFont="1" applyFill="1" applyBorder="1" applyAlignment="1">
      <alignment horizontal="right"/>
    </xf>
    <xf numFmtId="0" fontId="12" fillId="36" borderId="104" xfId="0" applyFont="1" applyFill="1" applyBorder="1" applyAlignment="1">
      <alignment horizontal="right"/>
    </xf>
    <xf numFmtId="209" fontId="12" fillId="33" borderId="105" xfId="0" applyNumberFormat="1" applyFont="1" applyFill="1" applyBorder="1" applyAlignment="1" applyProtection="1">
      <alignment horizontal="right"/>
      <protection locked="0"/>
    </xf>
    <xf numFmtId="0" fontId="16" fillId="36" borderId="46" xfId="0" applyFont="1" applyFill="1" applyBorder="1" applyAlignment="1">
      <alignment horizontal="center"/>
    </xf>
    <xf numFmtId="0" fontId="16" fillId="36" borderId="50" xfId="0" applyFont="1" applyFill="1" applyBorder="1" applyAlignment="1">
      <alignment horizontal="center"/>
    </xf>
    <xf numFmtId="0" fontId="16" fillId="0" borderId="54" xfId="0" applyFont="1" applyBorder="1" applyAlignment="1">
      <alignment horizontal="center"/>
    </xf>
    <xf numFmtId="0" fontId="16" fillId="36" borderId="58" xfId="0" applyFont="1" applyFill="1" applyBorder="1" applyAlignment="1">
      <alignment horizontal="center"/>
    </xf>
    <xf numFmtId="0" fontId="16" fillId="36" borderId="10" xfId="0" applyFont="1" applyFill="1" applyBorder="1" applyAlignment="1">
      <alignment horizontal="center"/>
    </xf>
    <xf numFmtId="1" fontId="8" fillId="36" borderId="61" xfId="0" applyNumberFormat="1" applyFont="1" applyFill="1" applyBorder="1" applyAlignment="1">
      <alignment horizontal="center"/>
    </xf>
    <xf numFmtId="215" fontId="16" fillId="0" borderId="104" xfId="0" applyNumberFormat="1" applyFont="1" applyBorder="1" applyAlignment="1">
      <alignment horizontal="right"/>
    </xf>
    <xf numFmtId="214" fontId="16" fillId="0" borderId="104" xfId="0" applyNumberFormat="1" applyFont="1" applyBorder="1" applyAlignment="1">
      <alignment horizontal="right"/>
    </xf>
    <xf numFmtId="0" fontId="16" fillId="36" borderId="104" xfId="0" applyFont="1" applyFill="1" applyBorder="1" applyAlignment="1">
      <alignment horizontal="right"/>
    </xf>
    <xf numFmtId="214" fontId="16" fillId="33" borderId="106" xfId="0" applyNumberFormat="1" applyFont="1" applyFill="1" applyBorder="1" applyAlignment="1" applyProtection="1">
      <alignment horizontal="right"/>
      <protection locked="0"/>
    </xf>
    <xf numFmtId="214" fontId="16" fillId="0" borderId="107" xfId="0" applyNumberFormat="1" applyFont="1" applyBorder="1" applyAlignment="1">
      <alignment horizontal="right"/>
    </xf>
    <xf numFmtId="209" fontId="16" fillId="33" borderId="104" xfId="0" applyNumberFormat="1" applyFont="1" applyFill="1" applyBorder="1" applyAlignment="1" applyProtection="1">
      <alignment horizontal="right"/>
      <protection locked="0"/>
    </xf>
    <xf numFmtId="210" fontId="16" fillId="36" borderId="107" xfId="52" applyNumberFormat="1" applyFont="1" applyFill="1" applyBorder="1" applyAlignment="1">
      <alignment horizontal="right"/>
    </xf>
    <xf numFmtId="215" fontId="16" fillId="0" borderId="72" xfId="0" applyNumberFormat="1" applyFont="1" applyBorder="1" applyAlignment="1">
      <alignment horizontal="right"/>
    </xf>
    <xf numFmtId="1" fontId="8" fillId="36" borderId="108" xfId="0" applyNumberFormat="1" applyFont="1" applyFill="1" applyBorder="1" applyAlignment="1">
      <alignment horizontal="right"/>
    </xf>
    <xf numFmtId="209" fontId="12" fillId="33" borderId="104" xfId="0" applyNumberFormat="1" applyFont="1" applyFill="1" applyBorder="1" applyAlignment="1" applyProtection="1">
      <alignment horizontal="right"/>
      <protection locked="0"/>
    </xf>
    <xf numFmtId="215" fontId="16" fillId="0" borderId="109" xfId="0" applyNumberFormat="1" applyFont="1" applyFill="1" applyBorder="1" applyAlignment="1" applyProtection="1">
      <alignment horizontal="right"/>
      <protection/>
    </xf>
    <xf numFmtId="215" fontId="16" fillId="0" borderId="104" xfId="0" applyNumberFormat="1" applyFont="1" applyFill="1" applyBorder="1" applyAlignment="1" applyProtection="1">
      <alignment horizontal="right"/>
      <protection/>
    </xf>
    <xf numFmtId="0" fontId="16" fillId="36" borderId="45" xfId="0" applyFont="1" applyFill="1" applyBorder="1" applyAlignment="1">
      <alignment horizontal="center"/>
    </xf>
    <xf numFmtId="0" fontId="16" fillId="36" borderId="49" xfId="0" applyFont="1" applyFill="1" applyBorder="1" applyAlignment="1">
      <alignment horizontal="center"/>
    </xf>
    <xf numFmtId="0" fontId="16" fillId="36" borderId="57" xfId="0" applyFont="1" applyFill="1" applyBorder="1" applyAlignment="1">
      <alignment horizontal="center"/>
    </xf>
    <xf numFmtId="0" fontId="16" fillId="36" borderId="18" xfId="0" applyFont="1" applyFill="1" applyBorder="1" applyAlignment="1">
      <alignment horizontal="center"/>
    </xf>
    <xf numFmtId="1" fontId="8" fillId="36" borderId="59" xfId="0" applyNumberFormat="1" applyFont="1" applyFill="1" applyBorder="1" applyAlignment="1">
      <alignment horizontal="center"/>
    </xf>
    <xf numFmtId="209" fontId="16" fillId="0" borderId="104" xfId="0" applyNumberFormat="1" applyFont="1" applyFill="1" applyBorder="1" applyAlignment="1" applyProtection="1">
      <alignment horizontal="right"/>
      <protection/>
    </xf>
    <xf numFmtId="215" fontId="16" fillId="0" borderId="72" xfId="0" applyNumberFormat="1" applyFont="1" applyFill="1" applyBorder="1" applyAlignment="1" applyProtection="1">
      <alignment horizontal="right"/>
      <protection/>
    </xf>
    <xf numFmtId="227" fontId="12" fillId="33" borderId="104" xfId="52" applyNumberFormat="1" applyFont="1" applyFill="1" applyBorder="1" applyAlignment="1" applyProtection="1">
      <alignment horizontal="center"/>
      <protection locked="0"/>
    </xf>
    <xf numFmtId="3" fontId="12" fillId="35" borderId="110" xfId="0" applyNumberFormat="1" applyFont="1" applyFill="1" applyBorder="1" applyAlignment="1">
      <alignment horizontal="center"/>
    </xf>
    <xf numFmtId="2" fontId="95" fillId="35" borderId="40" xfId="0" applyNumberFormat="1" applyFont="1" applyFill="1" applyBorder="1" applyAlignment="1">
      <alignment horizontal="center"/>
    </xf>
    <xf numFmtId="0" fontId="12" fillId="0" borderId="101" xfId="0" applyFont="1" applyBorder="1" applyAlignment="1">
      <alignment horizontal="left"/>
    </xf>
    <xf numFmtId="0" fontId="12" fillId="0" borderId="89" xfId="0" applyFont="1" applyBorder="1" applyAlignment="1">
      <alignment horizontal="center"/>
    </xf>
    <xf numFmtId="3" fontId="12" fillId="35" borderId="39" xfId="0" applyNumberFormat="1" applyFont="1" applyFill="1" applyBorder="1" applyAlignment="1">
      <alignment horizontal="center"/>
    </xf>
    <xf numFmtId="3" fontId="12" fillId="35" borderId="29" xfId="0" applyNumberFormat="1" applyFont="1" applyFill="1" applyBorder="1" applyAlignment="1">
      <alignment horizontal="center"/>
    </xf>
    <xf numFmtId="3" fontId="12" fillId="35" borderId="33" xfId="0" applyNumberFormat="1" applyFont="1" applyFill="1" applyBorder="1" applyAlignment="1">
      <alignment horizontal="center"/>
    </xf>
    <xf numFmtId="3" fontId="12" fillId="35" borderId="32" xfId="0" applyNumberFormat="1" applyFont="1" applyFill="1" applyBorder="1" applyAlignment="1">
      <alignment horizontal="center"/>
    </xf>
    <xf numFmtId="2" fontId="12" fillId="35" borderId="40" xfId="0" applyNumberFormat="1" applyFont="1" applyFill="1" applyBorder="1" applyAlignment="1">
      <alignment horizontal="center"/>
    </xf>
    <xf numFmtId="0" fontId="10" fillId="0" borderId="0" xfId="0" applyFont="1" applyAlignment="1">
      <alignment horizontal="right"/>
    </xf>
    <xf numFmtId="0" fontId="1" fillId="0" borderId="0" xfId="0" applyFont="1" applyAlignment="1">
      <alignment horizontal="right"/>
    </xf>
    <xf numFmtId="0" fontId="1" fillId="0" borderId="0" xfId="0" applyFont="1" applyAlignment="1">
      <alignment horizontal="left" vertical="top" wrapText="1"/>
    </xf>
    <xf numFmtId="0" fontId="4" fillId="0" borderId="0" xfId="0" applyFont="1" applyAlignment="1">
      <alignment vertical="top"/>
    </xf>
    <xf numFmtId="0" fontId="88" fillId="0" borderId="0" xfId="0" applyFont="1" applyAlignment="1">
      <alignment/>
    </xf>
    <xf numFmtId="0" fontId="4" fillId="0" borderId="0" xfId="0" applyFont="1" applyAlignment="1">
      <alignment vertical="center"/>
    </xf>
    <xf numFmtId="0" fontId="37" fillId="0" borderId="0" xfId="0" applyFont="1" applyAlignment="1">
      <alignment horizontal="left" vertical="top" wrapText="1"/>
    </xf>
    <xf numFmtId="0" fontId="1" fillId="0" borderId="0" xfId="0" applyFont="1" applyAlignment="1">
      <alignment vertical="top"/>
    </xf>
    <xf numFmtId="0" fontId="37" fillId="0" borderId="0" xfId="0" applyFont="1" applyFill="1" applyBorder="1" applyAlignment="1">
      <alignment horizontal="left" wrapText="1"/>
    </xf>
    <xf numFmtId="0" fontId="1" fillId="0" borderId="0" xfId="0" applyFont="1" applyAlignment="1">
      <alignment horizontal="left" vertical="top" wrapText="1"/>
    </xf>
    <xf numFmtId="0" fontId="1" fillId="0" borderId="0" xfId="0" applyFont="1" applyAlignment="1">
      <alignment horizontal="left" wrapText="1"/>
    </xf>
    <xf numFmtId="0" fontId="4" fillId="0" borderId="0" xfId="0" applyFont="1" applyAlignment="1">
      <alignment horizontal="left" vertical="top" wrapText="1"/>
    </xf>
    <xf numFmtId="0" fontId="4" fillId="0" borderId="0" xfId="0" applyFont="1" applyAlignment="1">
      <alignment horizontal="left" wrapText="1"/>
    </xf>
    <xf numFmtId="0" fontId="1" fillId="0" borderId="0" xfId="0" applyFont="1" applyAlignment="1">
      <alignment horizontal="left" vertical="center" wrapText="1"/>
    </xf>
    <xf numFmtId="0" fontId="4" fillId="0" borderId="19" xfId="0" applyFont="1" applyFill="1" applyBorder="1" applyAlignment="1">
      <alignment horizontal="right"/>
    </xf>
    <xf numFmtId="0" fontId="4" fillId="0" borderId="71" xfId="0" applyFont="1" applyFill="1" applyBorder="1" applyAlignment="1">
      <alignment horizontal="right"/>
    </xf>
    <xf numFmtId="199" fontId="10" fillId="0" borderId="0" xfId="0" applyNumberFormat="1" applyFont="1" applyFill="1" applyBorder="1" applyAlignment="1">
      <alignment horizontal="center"/>
    </xf>
    <xf numFmtId="207" fontId="10" fillId="0" borderId="0" xfId="0" applyNumberFormat="1" applyFont="1" applyFill="1" applyBorder="1" applyAlignment="1">
      <alignment horizontal="center"/>
    </xf>
    <xf numFmtId="0" fontId="9" fillId="42" borderId="19" xfId="0" applyFont="1" applyFill="1" applyBorder="1" applyAlignment="1">
      <alignment horizontal="center"/>
    </xf>
    <xf numFmtId="0" fontId="9" fillId="42" borderId="79" xfId="0" applyFont="1" applyFill="1" applyBorder="1" applyAlignment="1">
      <alignment horizontal="center"/>
    </xf>
    <xf numFmtId="0" fontId="9" fillId="42" borderId="20" xfId="0" applyFont="1" applyFill="1" applyBorder="1" applyAlignment="1">
      <alignment horizontal="center"/>
    </xf>
    <xf numFmtId="0" fontId="9" fillId="37" borderId="19" xfId="0" applyFont="1" applyFill="1" applyBorder="1" applyAlignment="1">
      <alignment horizontal="center"/>
    </xf>
    <xf numFmtId="0" fontId="9" fillId="37" borderId="79" xfId="0" applyFont="1" applyFill="1" applyBorder="1" applyAlignment="1">
      <alignment horizontal="center"/>
    </xf>
    <xf numFmtId="0" fontId="9" fillId="37" borderId="20" xfId="0" applyFont="1" applyFill="1" applyBorder="1" applyAlignment="1">
      <alignment horizontal="center"/>
    </xf>
    <xf numFmtId="14" fontId="5" fillId="0" borderId="0" xfId="0" applyNumberFormat="1" applyFont="1" applyAlignment="1">
      <alignment horizontal="left"/>
    </xf>
    <xf numFmtId="0" fontId="9" fillId="35" borderId="25" xfId="0" applyFont="1" applyFill="1" applyBorder="1" applyAlignment="1">
      <alignment horizontal="center" vertical="center" wrapText="1"/>
    </xf>
    <xf numFmtId="0" fontId="10" fillId="35" borderId="27" xfId="0" applyFont="1" applyFill="1" applyBorder="1" applyAlignment="1">
      <alignment horizontal="center" vertical="center" wrapText="1"/>
    </xf>
    <xf numFmtId="0" fontId="10" fillId="35" borderId="21"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8" fillId="0" borderId="70" xfId="0" applyFont="1" applyBorder="1" applyAlignment="1">
      <alignment horizontal="left"/>
    </xf>
    <xf numFmtId="0" fontId="8" fillId="0" borderId="111" xfId="0" applyFont="1" applyBorder="1" applyAlignment="1">
      <alignment horizontal="left"/>
    </xf>
    <xf numFmtId="1" fontId="11" fillId="0" borderId="70" xfId="0" applyNumberFormat="1" applyFont="1" applyFill="1" applyBorder="1" applyAlignment="1">
      <alignment horizontal="left"/>
    </xf>
    <xf numFmtId="1" fontId="11" fillId="0" borderId="61" xfId="0" applyNumberFormat="1" applyFont="1" applyFill="1" applyBorder="1" applyAlignment="1">
      <alignment horizontal="left"/>
    </xf>
    <xf numFmtId="0" fontId="10" fillId="35" borderId="38" xfId="0" applyFont="1" applyFill="1" applyBorder="1" applyAlignment="1">
      <alignment horizontal="center" vertical="center" wrapText="1"/>
    </xf>
    <xf numFmtId="0" fontId="10" fillId="35" borderId="26" xfId="0" applyFont="1" applyFill="1" applyBorder="1" applyAlignment="1">
      <alignment horizontal="center" vertical="center" wrapText="1"/>
    </xf>
    <xf numFmtId="0" fontId="6" fillId="0" borderId="83" xfId="0" applyFont="1" applyBorder="1" applyAlignment="1">
      <alignment horizontal="center"/>
    </xf>
    <xf numFmtId="0" fontId="6" fillId="0" borderId="84" xfId="0" applyFont="1" applyBorder="1" applyAlignment="1">
      <alignment horizontal="center"/>
    </xf>
    <xf numFmtId="0" fontId="22" fillId="0" borderId="112" xfId="0" applyFont="1" applyBorder="1" applyAlignment="1">
      <alignment horizontal="left"/>
    </xf>
    <xf numFmtId="0" fontId="22" fillId="0" borderId="113" xfId="0" applyFont="1" applyBorder="1" applyAlignment="1">
      <alignment horizontal="left"/>
    </xf>
    <xf numFmtId="0" fontId="5" fillId="0" borderId="11" xfId="0" applyFont="1" applyBorder="1" applyAlignment="1">
      <alignment horizontal="center"/>
    </xf>
    <xf numFmtId="0" fontId="5" fillId="0" borderId="12" xfId="0" applyFont="1" applyBorder="1" applyAlignment="1">
      <alignment horizontal="center"/>
    </xf>
    <xf numFmtId="1" fontId="22" fillId="0" borderId="112" xfId="0" applyNumberFormat="1" applyFont="1" applyFill="1" applyBorder="1" applyAlignment="1">
      <alignment horizontal="right"/>
    </xf>
    <xf numFmtId="1" fontId="22" fillId="0" borderId="41" xfId="0" applyNumberFormat="1" applyFont="1" applyFill="1" applyBorder="1" applyAlignment="1">
      <alignment horizontal="right"/>
    </xf>
    <xf numFmtId="0" fontId="35" fillId="0" borderId="29" xfId="0" applyFont="1" applyBorder="1" applyAlignment="1">
      <alignment wrapText="1"/>
    </xf>
    <xf numFmtId="0" fontId="36" fillId="0" borderId="29" xfId="0" applyFont="1" applyBorder="1" applyAlignment="1">
      <alignment wrapText="1"/>
    </xf>
    <xf numFmtId="0" fontId="9" fillId="0" borderId="29" xfId="0" applyFont="1" applyBorder="1" applyAlignment="1">
      <alignment wrapText="1"/>
    </xf>
    <xf numFmtId="0" fontId="10" fillId="0" borderId="29" xfId="0" applyFont="1" applyBorder="1" applyAlignment="1">
      <alignment wrapText="1"/>
    </xf>
    <xf numFmtId="0" fontId="26" fillId="0" borderId="25" xfId="0" applyFont="1" applyBorder="1" applyAlignment="1">
      <alignment horizontal="left" wrapText="1" indent="1"/>
    </xf>
    <xf numFmtId="0" fontId="26" fillId="0" borderId="27" xfId="0" applyFont="1" applyBorder="1" applyAlignment="1">
      <alignment horizontal="left" wrapText="1" indent="1"/>
    </xf>
    <xf numFmtId="3" fontId="16" fillId="33" borderId="114" xfId="0" applyNumberFormat="1" applyFont="1" applyFill="1" applyBorder="1" applyAlignment="1" applyProtection="1">
      <alignment horizontal="center"/>
      <protection locked="0"/>
    </xf>
    <xf numFmtId="3" fontId="16" fillId="33" borderId="115" xfId="0" applyNumberFormat="1" applyFont="1" applyFill="1" applyBorder="1" applyAlignment="1" applyProtection="1">
      <alignment horizontal="center"/>
      <protection locked="0"/>
    </xf>
    <xf numFmtId="3" fontId="8" fillId="0" borderId="116" xfId="0" applyNumberFormat="1" applyFont="1" applyFill="1" applyBorder="1" applyAlignment="1">
      <alignment horizontal="center"/>
    </xf>
    <xf numFmtId="3" fontId="8" fillId="0" borderId="96" xfId="0" applyNumberFormat="1" applyFont="1" applyFill="1" applyBorder="1" applyAlignment="1">
      <alignment horizontal="center"/>
    </xf>
    <xf numFmtId="3" fontId="16" fillId="33" borderId="11" xfId="0" applyNumberFormat="1" applyFont="1" applyFill="1" applyBorder="1" applyAlignment="1" applyProtection="1">
      <alignment horizontal="center"/>
      <protection locked="0"/>
    </xf>
    <xf numFmtId="3" fontId="16" fillId="33" borderId="36" xfId="0" applyNumberFormat="1" applyFont="1" applyFill="1" applyBorder="1" applyAlignment="1" applyProtection="1">
      <alignment horizontal="center"/>
      <protection locked="0"/>
    </xf>
    <xf numFmtId="3" fontId="16" fillId="33" borderId="117" xfId="0" applyNumberFormat="1" applyFont="1" applyFill="1" applyBorder="1" applyAlignment="1" applyProtection="1">
      <alignment horizontal="center"/>
      <protection locked="0"/>
    </xf>
    <xf numFmtId="3" fontId="16" fillId="33" borderId="118" xfId="0" applyNumberFormat="1" applyFont="1" applyFill="1" applyBorder="1" applyAlignment="1" applyProtection="1">
      <alignment horizontal="center"/>
      <protection locked="0"/>
    </xf>
    <xf numFmtId="207" fontId="10" fillId="0" borderId="0" xfId="0" applyNumberFormat="1" applyFont="1" applyFill="1" applyBorder="1" applyAlignment="1">
      <alignment horizontal="left"/>
    </xf>
    <xf numFmtId="0" fontId="9" fillId="13" borderId="19" xfId="0" applyFont="1" applyFill="1" applyBorder="1" applyAlignment="1">
      <alignment horizontal="center"/>
    </xf>
    <xf numFmtId="0" fontId="9" fillId="13" borderId="79" xfId="0" applyFont="1" applyFill="1" applyBorder="1" applyAlignment="1">
      <alignment horizontal="center"/>
    </xf>
    <xf numFmtId="0" fontId="9" fillId="13" borderId="20" xfId="0" applyFont="1" applyFill="1" applyBorder="1" applyAlignment="1">
      <alignment horizontal="center"/>
    </xf>
    <xf numFmtId="0" fontId="30" fillId="0" borderId="11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34" xfId="0" applyFont="1" applyBorder="1" applyAlignment="1">
      <alignment horizontal="center" vertical="center" wrapText="1"/>
    </xf>
    <xf numFmtId="0" fontId="4" fillId="41" borderId="19" xfId="0" applyFont="1" applyFill="1" applyBorder="1" applyAlignment="1">
      <alignment horizontal="center"/>
    </xf>
    <xf numFmtId="0" fontId="4" fillId="41" borderId="20" xfId="0" applyFont="1" applyFill="1" applyBorder="1" applyAlignment="1">
      <alignment horizontal="center"/>
    </xf>
    <xf numFmtId="0" fontId="4" fillId="3" borderId="19" xfId="0" applyFont="1" applyFill="1" applyBorder="1" applyAlignment="1">
      <alignment horizontal="center"/>
    </xf>
    <xf numFmtId="0" fontId="4" fillId="3" borderId="20" xfId="0" applyFont="1" applyFill="1" applyBorder="1" applyAlignment="1">
      <alignment horizontal="center"/>
    </xf>
    <xf numFmtId="0" fontId="31" fillId="0" borderId="72" xfId="0" applyFont="1" applyBorder="1" applyAlignment="1">
      <alignment horizontal="center" vertical="center" wrapText="1"/>
    </xf>
    <xf numFmtId="0" fontId="31" fillId="0" borderId="101" xfId="0" applyFont="1" applyBorder="1" applyAlignment="1">
      <alignment horizontal="center" vertical="center" wrapText="1"/>
    </xf>
    <xf numFmtId="0" fontId="30" fillId="0" borderId="13" xfId="0" applyFont="1" applyBorder="1" applyAlignment="1">
      <alignment horizontal="center" vertical="center"/>
    </xf>
    <xf numFmtId="0" fontId="30" fillId="0" borderId="11" xfId="0" applyFont="1" applyBorder="1" applyAlignment="1">
      <alignment horizontal="center" vertical="center"/>
    </xf>
    <xf numFmtId="0" fontId="31" fillId="0" borderId="13" xfId="0" applyFont="1" applyBorder="1" applyAlignment="1">
      <alignment horizontal="center" vertical="center" wrapText="1"/>
    </xf>
    <xf numFmtId="0" fontId="31" fillId="0" borderId="11" xfId="0" applyFont="1" applyBorder="1" applyAlignment="1">
      <alignment horizontal="center" vertical="center" wrapText="1"/>
    </xf>
    <xf numFmtId="227" fontId="12" fillId="38" borderId="104" xfId="52" applyNumberFormat="1" applyFont="1" applyFill="1" applyBorder="1" applyAlignment="1" applyProtection="1">
      <alignment horizontal="center"/>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0" i="0" u="none" baseline="0">
                <a:solidFill>
                  <a:srgbClr val="000000"/>
                </a:solidFill>
                <a:latin typeface="Arial"/>
                <a:ea typeface="Arial"/>
                <a:cs typeface="Arial"/>
              </a:rPr>
              <a:t>Gleichgewichtspreis bzw. kostendeckender Preis für Silomais (€/t FM) in Abhängigkeit vom Körnermaispreis bei hohem Ertragsniveau</a:t>
            </a:r>
          </a:p>
        </c:rich>
      </c:tx>
      <c:layout>
        <c:manualLayout>
          <c:xMode val="factor"/>
          <c:yMode val="factor"/>
          <c:x val="0.0285"/>
          <c:y val="-0.01925"/>
        </c:manualLayout>
      </c:layout>
      <c:spPr>
        <a:noFill/>
        <a:ln>
          <a:noFill/>
        </a:ln>
      </c:spPr>
    </c:title>
    <c:plotArea>
      <c:layout>
        <c:manualLayout>
          <c:xMode val="edge"/>
          <c:yMode val="edge"/>
          <c:x val="0.012"/>
          <c:y val="0.13275"/>
          <c:w val="0.7445"/>
          <c:h val="0.81925"/>
        </c:manualLayout>
      </c:layout>
      <c:lineChart>
        <c:grouping val="standard"/>
        <c:varyColors val="0"/>
        <c:ser>
          <c:idx val="2"/>
          <c:order val="0"/>
          <c:tx>
            <c:strRef>
              <c:f>'1 Vgl. m. KM'!$B$62:$C$62</c:f>
              <c:strCache>
                <c:ptCount val="1"/>
                <c:pt idx="0">
                  <c:v>Gleichgewichtspreis frei Silo €/t FM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trendline>
            <c:spPr>
              <a:ln w="25400">
                <a:solidFill>
                  <a:srgbClr val="FF0000"/>
                </a:solidFill>
              </a:ln>
            </c:spPr>
            <c:trendlineType val="linear"/>
            <c:dispEq val="0"/>
            <c:dispRSqr val="0"/>
          </c:trendline>
          <c:cat>
            <c:numRef>
              <c:f>'1 Vgl. m. KM'!$D$61:$K$61</c:f>
              <c:numCache/>
            </c:numRef>
          </c:cat>
          <c:val>
            <c:numRef>
              <c:f>'1 Vgl. m. KM'!$D$62:$K$62</c:f>
              <c:numCache/>
            </c:numRef>
          </c:val>
          <c:smooth val="0"/>
        </c:ser>
        <c:ser>
          <c:idx val="1"/>
          <c:order val="1"/>
          <c:tx>
            <c:strRef>
              <c:f>'1 Vgl. m. KM'!$B$122</c:f>
              <c:strCache>
                <c:ptCount val="1"/>
                <c:pt idx="0">
                  <c:v>Kostendeckender Preis frei Silo bei 50 t/ha</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'1 Vgl. m. KM'!$D$61:$K$61</c:f>
              <c:numCache/>
            </c:numRef>
          </c:cat>
          <c:val>
            <c:numRef>
              <c:f>'1 Vgl. m. KM'!$D$122:$K$122</c:f>
              <c:numCache/>
            </c:numRef>
          </c:val>
          <c:smooth val="0"/>
        </c:ser>
        <c:ser>
          <c:idx val="0"/>
          <c:order val="2"/>
          <c:tx>
            <c:strRef>
              <c:f>'1 Vgl. m. KM'!$B$63:$C$63</c:f>
              <c:strCache>
                <c:ptCount val="1"/>
                <c:pt idx="0">
                  <c:v>Gleichgewichtspreis ab Feld €/t FM</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spPr>
              <a:ln w="25400">
                <a:solidFill>
                  <a:srgbClr val="0000FF"/>
                </a:solidFill>
              </a:ln>
            </c:spPr>
            <c:trendlineType val="linear"/>
            <c:dispEq val="0"/>
            <c:dispRSqr val="0"/>
          </c:trendline>
          <c:cat>
            <c:numRef>
              <c:f>'1 Vgl. m. KM'!$D$61:$K$61</c:f>
              <c:numCache/>
            </c:numRef>
          </c:cat>
          <c:val>
            <c:numRef>
              <c:f>'1 Vgl. m. KM'!$D$63:$K$63</c:f>
              <c:numCache/>
            </c:numRef>
          </c:val>
          <c:smooth val="0"/>
        </c:ser>
        <c:ser>
          <c:idx val="3"/>
          <c:order val="3"/>
          <c:tx>
            <c:strRef>
              <c:f>'1 Vgl. m. KM'!$B$123</c:f>
              <c:strCache>
                <c:ptCount val="1"/>
                <c:pt idx="0">
                  <c:v>Kostendeckender Preis ab Feld bei 50 t/ha</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'1 Vgl. m. KM'!$D$61:$K$61</c:f>
              <c:numCache/>
            </c:numRef>
          </c:cat>
          <c:val>
            <c:numRef>
              <c:f>'1 Vgl. m. KM'!$D$123:$K$123</c:f>
              <c:numCache/>
            </c:numRef>
          </c:val>
          <c:smooth val="0"/>
        </c:ser>
        <c:marker val="1"/>
        <c:axId val="49459989"/>
        <c:axId val="42486718"/>
      </c:lineChart>
      <c:catAx>
        <c:axId val="49459989"/>
        <c:scaling>
          <c:orientation val="minMax"/>
        </c:scaling>
        <c:axPos val="b"/>
        <c:title>
          <c:tx>
            <c:rich>
              <a:bodyPr vert="horz" rot="0" anchor="ctr"/>
              <a:lstStyle/>
              <a:p>
                <a:pPr algn="ctr">
                  <a:defRPr/>
                </a:pPr>
                <a:r>
                  <a:rPr lang="en-US" cap="none" sz="1425" b="0" i="0" u="none" baseline="0">
                    <a:solidFill>
                      <a:srgbClr val="000000"/>
                    </a:solidFill>
                    <a:latin typeface="Arial"/>
                    <a:ea typeface="Arial"/>
                    <a:cs typeface="Arial"/>
                  </a:rPr>
                  <a:t>Preis Körnermais (€/t FM)</a:t>
                </a:r>
              </a:p>
            </c:rich>
          </c:tx>
          <c:layout>
            <c:manualLayout>
              <c:xMode val="factor"/>
              <c:yMode val="factor"/>
              <c:x val="-0.00775"/>
              <c:y val="0.003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crossAx val="42486718"/>
        <c:crosses val="autoZero"/>
        <c:auto val="1"/>
        <c:lblOffset val="100"/>
        <c:tickLblSkip val="1"/>
        <c:noMultiLvlLbl val="0"/>
      </c:catAx>
      <c:valAx>
        <c:axId val="42486718"/>
        <c:scaling>
          <c:orientation val="minMax"/>
          <c:min val="10"/>
        </c:scaling>
        <c:axPos val="l"/>
        <c:title>
          <c:tx>
            <c:rich>
              <a:bodyPr vert="horz" rot="0" anchor="ctr"/>
              <a:lstStyle/>
              <a:p>
                <a:pPr algn="ctr">
                  <a:defRPr/>
                </a:pPr>
                <a:r>
                  <a:rPr lang="en-US" cap="none" sz="1200" b="0" i="0" u="none" baseline="0">
                    <a:solidFill>
                      <a:srgbClr val="000000"/>
                    </a:solidFill>
                    <a:latin typeface="Arial"/>
                    <a:ea typeface="Arial"/>
                    <a:cs typeface="Arial"/>
                  </a:rPr>
                  <a:t>Preis Silomais
 (€/t FM)</a:t>
                </a:r>
              </a:p>
            </c:rich>
          </c:tx>
          <c:layout>
            <c:manualLayout>
              <c:xMode val="factor"/>
              <c:yMode val="factor"/>
              <c:x val="0.055"/>
              <c:y val="0.15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49459989"/>
        <c:crossesAt val="1"/>
        <c:crossBetween val="midCat"/>
        <c:dispUnits/>
      </c:valAx>
      <c:spPr>
        <a:solidFill>
          <a:srgbClr val="FFFFCC"/>
        </a:solidFill>
        <a:ln w="12700">
          <a:solidFill>
            <a:srgbClr val="808080"/>
          </a:solidFill>
        </a:ln>
      </c:spPr>
    </c:plotArea>
    <c:legend>
      <c:legendPos val="r"/>
      <c:legendEntry>
        <c:idx val="4"/>
        <c:delete val="1"/>
      </c:legendEntry>
      <c:legendEntry>
        <c:idx val="5"/>
        <c:delete val="1"/>
      </c:legendEntry>
      <c:layout>
        <c:manualLayout>
          <c:xMode val="edge"/>
          <c:yMode val="edge"/>
          <c:x val="0.7735"/>
          <c:y val="0.18275"/>
          <c:w val="0.214"/>
          <c:h val="0.673"/>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20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Arial"/>
                <a:ea typeface="Arial"/>
                <a:cs typeface="Arial"/>
              </a:rPr>
              <a:t>Gleichgewichtspreis bzw. kostendeckender Preis für Silomais (€/t FM) in Abhängigkeit vom Weizenpreis bei hohem Ertragsniveau</a:t>
            </a:r>
          </a:p>
        </c:rich>
      </c:tx>
      <c:layout>
        <c:manualLayout>
          <c:xMode val="factor"/>
          <c:yMode val="factor"/>
          <c:x val="0.068"/>
          <c:y val="-0.022"/>
        </c:manualLayout>
      </c:layout>
      <c:spPr>
        <a:noFill/>
        <a:ln>
          <a:noFill/>
        </a:ln>
      </c:spPr>
    </c:title>
    <c:plotArea>
      <c:layout>
        <c:manualLayout>
          <c:xMode val="edge"/>
          <c:yMode val="edge"/>
          <c:x val="0.012"/>
          <c:y val="0.144"/>
          <c:w val="0.72"/>
          <c:h val="0.77675"/>
        </c:manualLayout>
      </c:layout>
      <c:lineChart>
        <c:grouping val="standard"/>
        <c:varyColors val="0"/>
        <c:ser>
          <c:idx val="2"/>
          <c:order val="0"/>
          <c:tx>
            <c:strRef>
              <c:f>'2 Vgl. m. WW'!$B$62:$C$62</c:f>
              <c:strCache>
                <c:ptCount val="1"/>
                <c:pt idx="0">
                  <c:v>Gleichgewichtspreis frei Silo €/t FM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trendline>
            <c:spPr>
              <a:ln w="25400">
                <a:solidFill>
                  <a:srgbClr val="FF0000"/>
                </a:solidFill>
              </a:ln>
            </c:spPr>
            <c:trendlineType val="linear"/>
            <c:dispEq val="0"/>
            <c:dispRSqr val="0"/>
          </c:trendline>
          <c:cat>
            <c:numRef>
              <c:f>'2 Vgl. m. WW'!$D$61:$K$61</c:f>
              <c:numCache/>
            </c:numRef>
          </c:cat>
          <c:val>
            <c:numRef>
              <c:f>'2 Vgl. m. WW'!$D$62:$K$62</c:f>
              <c:numCache/>
            </c:numRef>
          </c:val>
          <c:smooth val="0"/>
        </c:ser>
        <c:ser>
          <c:idx val="1"/>
          <c:order val="1"/>
          <c:tx>
            <c:strRef>
              <c:f>'2 Vgl. m. WW'!$B$122</c:f>
              <c:strCache>
                <c:ptCount val="1"/>
                <c:pt idx="0">
                  <c:v>Kostendeckender Preis frei Silo bei 50 t/ha</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'2 Vgl. m. WW'!$D$61:$K$61</c:f>
              <c:numCache/>
            </c:numRef>
          </c:cat>
          <c:val>
            <c:numRef>
              <c:f>'2 Vgl. m. WW'!$D$122:$K$122</c:f>
              <c:numCache/>
            </c:numRef>
          </c:val>
          <c:smooth val="0"/>
        </c:ser>
        <c:ser>
          <c:idx val="0"/>
          <c:order val="2"/>
          <c:tx>
            <c:strRef>
              <c:f>'2 Vgl. m. WW'!$B$63:$C$63</c:f>
              <c:strCache>
                <c:ptCount val="1"/>
                <c:pt idx="0">
                  <c:v>Gleichgewichtspreis ab Feld €/t FM</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spPr>
              <a:ln w="25400">
                <a:solidFill>
                  <a:srgbClr val="0000FF"/>
                </a:solidFill>
              </a:ln>
            </c:spPr>
            <c:trendlineType val="linear"/>
            <c:dispEq val="0"/>
            <c:dispRSqr val="0"/>
          </c:trendline>
          <c:cat>
            <c:numRef>
              <c:f>'2 Vgl. m. WW'!$D$61:$K$61</c:f>
              <c:numCache/>
            </c:numRef>
          </c:cat>
          <c:val>
            <c:numRef>
              <c:f>'2 Vgl. m. WW'!$D$63:$K$63</c:f>
              <c:numCache/>
            </c:numRef>
          </c:val>
          <c:smooth val="0"/>
        </c:ser>
        <c:ser>
          <c:idx val="3"/>
          <c:order val="3"/>
          <c:tx>
            <c:strRef>
              <c:f>'2 Vgl. m. WW'!$B$123</c:f>
              <c:strCache>
                <c:ptCount val="1"/>
                <c:pt idx="0">
                  <c:v>Kostendeckender Preis ab Feld bei 50 t/ha</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'2 Vgl. m. WW'!$D$61:$K$61</c:f>
              <c:numCache/>
            </c:numRef>
          </c:cat>
          <c:val>
            <c:numRef>
              <c:f>'2 Vgl. m. WW'!$D$123:$K$123</c:f>
              <c:numCache/>
            </c:numRef>
          </c:val>
          <c:smooth val="0"/>
        </c:ser>
        <c:marker val="1"/>
        <c:axId val="46836143"/>
        <c:axId val="18872104"/>
      </c:lineChart>
      <c:catAx>
        <c:axId val="46836143"/>
        <c:scaling>
          <c:orientation val="minMax"/>
        </c:scaling>
        <c:axPos val="b"/>
        <c:title>
          <c:tx>
            <c:rich>
              <a:bodyPr vert="horz" rot="0" anchor="ctr"/>
              <a:lstStyle/>
              <a:p>
                <a:pPr algn="ctr">
                  <a:defRPr/>
                </a:pPr>
                <a:r>
                  <a:rPr lang="en-US" cap="none" sz="1375" b="0" i="0" u="none" baseline="0">
                    <a:solidFill>
                      <a:srgbClr val="000000"/>
                    </a:solidFill>
                    <a:latin typeface="Arial"/>
                    <a:ea typeface="Arial"/>
                    <a:cs typeface="Arial"/>
                  </a:rPr>
                  <a:t>Preis Weizen (€/t FM)</a:t>
                </a:r>
              </a:p>
            </c:rich>
          </c:tx>
          <c:layout>
            <c:manualLayout>
              <c:xMode val="factor"/>
              <c:yMode val="factor"/>
              <c:x val="-0.016"/>
              <c:y val="0.012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375" b="0" i="0" u="none" baseline="0">
                <a:solidFill>
                  <a:srgbClr val="000000"/>
                </a:solidFill>
                <a:latin typeface="Arial"/>
                <a:ea typeface="Arial"/>
                <a:cs typeface="Arial"/>
              </a:defRPr>
            </a:pPr>
          </a:p>
        </c:txPr>
        <c:crossAx val="18872104"/>
        <c:crosses val="autoZero"/>
        <c:auto val="1"/>
        <c:lblOffset val="100"/>
        <c:tickLblSkip val="1"/>
        <c:noMultiLvlLbl val="0"/>
      </c:catAx>
      <c:valAx>
        <c:axId val="18872104"/>
        <c:scaling>
          <c:orientation val="minMax"/>
          <c:min val="10"/>
        </c:scaling>
        <c:axPos val="l"/>
        <c:title>
          <c:tx>
            <c:rich>
              <a:bodyPr vert="horz" rot="0" anchor="ctr"/>
              <a:lstStyle/>
              <a:p>
                <a:pPr algn="ctr">
                  <a:defRPr/>
                </a:pPr>
                <a:r>
                  <a:rPr lang="en-US" cap="none" sz="1175" b="0" i="0" u="none" baseline="0">
                    <a:solidFill>
                      <a:srgbClr val="000000"/>
                    </a:solidFill>
                    <a:latin typeface="Arial"/>
                    <a:ea typeface="Arial"/>
                    <a:cs typeface="Arial"/>
                  </a:rPr>
                  <a:t>Preis Silomais
 (€/t FM)</a:t>
                </a:r>
              </a:p>
            </c:rich>
          </c:tx>
          <c:layout>
            <c:manualLayout>
              <c:xMode val="factor"/>
              <c:yMode val="factor"/>
              <c:x val="0.057"/>
              <c:y val="0.168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375" b="0" i="0" u="none" baseline="0">
                <a:solidFill>
                  <a:srgbClr val="000000"/>
                </a:solidFill>
                <a:latin typeface="Arial"/>
                <a:ea typeface="Arial"/>
                <a:cs typeface="Arial"/>
              </a:defRPr>
            </a:pPr>
          </a:p>
        </c:txPr>
        <c:crossAx val="46836143"/>
        <c:crossesAt val="1"/>
        <c:crossBetween val="midCat"/>
        <c:dispUnits/>
      </c:valAx>
      <c:spPr>
        <a:solidFill>
          <a:srgbClr val="FFFFCC"/>
        </a:solidFill>
        <a:ln w="12700">
          <a:solidFill>
            <a:srgbClr val="808080"/>
          </a:solidFill>
        </a:ln>
      </c:spPr>
    </c:plotArea>
    <c:legend>
      <c:legendPos val="r"/>
      <c:legendEntry>
        <c:idx val="4"/>
        <c:delete val="1"/>
      </c:legendEntry>
      <c:legendEntry>
        <c:idx val="5"/>
        <c:delete val="1"/>
      </c:legendEntry>
      <c:layout>
        <c:manualLayout>
          <c:xMode val="edge"/>
          <c:yMode val="edge"/>
          <c:x val="0.745"/>
          <c:y val="0.18875"/>
          <c:w val="0.24"/>
          <c:h val="0.62075"/>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2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Was sollte der Silomais kosten - je t  Frischmasse ? </a:t>
            </a:r>
          </a:p>
        </c:rich>
      </c:tx>
      <c:layout>
        <c:manualLayout>
          <c:xMode val="factor"/>
          <c:yMode val="factor"/>
          <c:x val="-0.046"/>
          <c:y val="-0.036"/>
        </c:manualLayout>
      </c:layout>
      <c:spPr>
        <a:noFill/>
        <a:ln w="3175">
          <a:noFill/>
        </a:ln>
      </c:spPr>
    </c:title>
    <c:plotArea>
      <c:layout>
        <c:manualLayout>
          <c:xMode val="edge"/>
          <c:yMode val="edge"/>
          <c:x val="0.01125"/>
          <c:y val="0.20425"/>
          <c:w val="0.97975"/>
          <c:h val="0.789"/>
        </c:manualLayout>
      </c:layout>
      <c:barChart>
        <c:barDir val="col"/>
        <c:grouping val="clustered"/>
        <c:varyColors val="0"/>
        <c:ser>
          <c:idx val="0"/>
          <c:order val="0"/>
          <c:tx>
            <c:strRef>
              <c:f>'3 Vgl.'!$E$5:$E$6</c:f>
              <c:strCache>
                <c:ptCount val="1"/>
                <c:pt idx="0">
                  <c:v>Körnermais mittel</c:v>
                </c:pt>
              </c:strCache>
            </c:strRef>
          </c:tx>
          <c:spPr>
            <a:solidFill>
              <a:srgbClr val="77933C"/>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Vgl.'!$E$12:$E$13,'3 Vgl.'!$E$15:$E$16)</c:f>
              <c:numCache/>
            </c:numRef>
          </c:val>
        </c:ser>
        <c:ser>
          <c:idx val="1"/>
          <c:order val="1"/>
          <c:tx>
            <c:strRef>
              <c:f>'3 Vgl.'!$F$5:$F$6</c:f>
              <c:strCache>
                <c:ptCount val="1"/>
                <c:pt idx="0">
                  <c:v>Körnermais gut</c:v>
                </c:pt>
              </c:strCache>
            </c:strRef>
          </c:tx>
          <c:spPr>
            <a:solidFill>
              <a:srgbClr val="4F6228"/>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Vgl.'!$F$12:$F$13,'3 Vgl.'!$F$15:$F$16)</c:f>
              <c:numCache/>
            </c:numRef>
          </c:val>
        </c:ser>
        <c:ser>
          <c:idx val="2"/>
          <c:order val="2"/>
          <c:tx>
            <c:strRef>
              <c:f>'3 Vgl.'!$G$5:$G$6</c:f>
              <c:strCache>
                <c:ptCount val="1"/>
                <c:pt idx="0">
                  <c:v>Winterweizen mittel</c:v>
                </c:pt>
              </c:strCache>
            </c:strRef>
          </c:tx>
          <c:spPr>
            <a:pattFill prst="wdUpDiag">
              <a:fgClr>
                <a:srgbClr val="D99694"/>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Vgl.'!$G$12:$G$13,'3 Vgl.'!$G$15:$G$16)</c:f>
              <c:numCache/>
            </c:numRef>
          </c:val>
        </c:ser>
        <c:ser>
          <c:idx val="3"/>
          <c:order val="3"/>
          <c:tx>
            <c:strRef>
              <c:f>'3 Vgl.'!$H$5:$H$6</c:f>
              <c:strCache>
                <c:ptCount val="1"/>
                <c:pt idx="0">
                  <c:v>Winterweizen gut</c:v>
                </c:pt>
              </c:strCache>
            </c:strRef>
          </c:tx>
          <c:spPr>
            <a:pattFill prst="solidDmnd">
              <a:fgClr>
                <a:srgbClr val="953735"/>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Vgl.'!$H$12:$H$13,'3 Vgl.'!$H$15:$H$16)</c:f>
              <c:numCache/>
            </c:numRef>
          </c:val>
        </c:ser>
        <c:axId val="35631209"/>
        <c:axId val="52245426"/>
      </c:barChart>
      <c:catAx>
        <c:axId val="3563120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52245426"/>
        <c:crosses val="autoZero"/>
        <c:auto val="1"/>
        <c:lblOffset val="100"/>
        <c:tickLblSkip val="1"/>
        <c:noMultiLvlLbl val="0"/>
      </c:catAx>
      <c:valAx>
        <c:axId val="52245426"/>
        <c:scaling>
          <c:orientation val="minMax"/>
          <c:min val="15"/>
        </c:scaling>
        <c:axPos val="l"/>
        <c:title>
          <c:tx>
            <c:rich>
              <a:bodyPr vert="horz" rot="0" anchor="ctr"/>
              <a:lstStyle/>
              <a:p>
                <a:pPr algn="ctr">
                  <a:defRPr/>
                </a:pPr>
                <a:r>
                  <a:rPr lang="en-US" cap="none" sz="1050" b="1" i="0" u="none" baseline="0">
                    <a:solidFill>
                      <a:srgbClr val="000000"/>
                    </a:solidFill>
                  </a:rPr>
                  <a:t>€/t</a:t>
                </a:r>
              </a:p>
            </c:rich>
          </c:tx>
          <c:layout>
            <c:manualLayout>
              <c:xMode val="factor"/>
              <c:yMode val="factor"/>
              <c:x val="0.0075"/>
              <c:y val="0.160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5631209"/>
        <c:crossesAt val="1"/>
        <c:crossBetween val="between"/>
        <c:dispUnits/>
      </c:valAx>
      <c:spPr>
        <a:solidFill>
          <a:srgbClr val="DCE6F2"/>
        </a:solidFill>
        <a:ln w="3175">
          <a:noFill/>
        </a:ln>
      </c:spPr>
    </c:plotArea>
    <c:legend>
      <c:legendPos val="r"/>
      <c:layout>
        <c:manualLayout>
          <c:xMode val="edge"/>
          <c:yMode val="edge"/>
          <c:x val="0.0625"/>
          <c:y val="0.1305"/>
          <c:w val="0.92775"/>
          <c:h val="0.066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B9CDE5"/>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Was sollte der Silomais kosten - je ha ?</a:t>
            </a:r>
          </a:p>
        </c:rich>
      </c:tx>
      <c:layout>
        <c:manualLayout>
          <c:xMode val="factor"/>
          <c:yMode val="factor"/>
          <c:x val="-0.05"/>
          <c:y val="-0.03525"/>
        </c:manualLayout>
      </c:layout>
      <c:spPr>
        <a:noFill/>
        <a:ln w="3175">
          <a:noFill/>
        </a:ln>
      </c:spPr>
    </c:title>
    <c:plotArea>
      <c:layout>
        <c:manualLayout>
          <c:xMode val="edge"/>
          <c:yMode val="edge"/>
          <c:x val="0.01"/>
          <c:y val="0.2075"/>
          <c:w val="0.969"/>
          <c:h val="0.7885"/>
        </c:manualLayout>
      </c:layout>
      <c:barChart>
        <c:barDir val="col"/>
        <c:grouping val="clustered"/>
        <c:varyColors val="0"/>
        <c:ser>
          <c:idx val="0"/>
          <c:order val="0"/>
          <c:tx>
            <c:strRef>
              <c:f>'3 Vgl.'!$E$5:$E$6</c:f>
              <c:strCache>
                <c:ptCount val="1"/>
                <c:pt idx="0">
                  <c:v>Körnermais mittel</c:v>
                </c:pt>
              </c:strCache>
            </c:strRef>
          </c:tx>
          <c:spPr>
            <a:solidFill>
              <a:srgbClr val="77933C"/>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Vgl.'!$E$11,'3 Vgl.'!$E$14)</c:f>
              <c:numCache/>
            </c:numRef>
          </c:val>
        </c:ser>
        <c:ser>
          <c:idx val="1"/>
          <c:order val="1"/>
          <c:tx>
            <c:strRef>
              <c:f>'3 Vgl.'!$F$5:$F$6</c:f>
              <c:strCache>
                <c:ptCount val="1"/>
                <c:pt idx="0">
                  <c:v>Körnermais gut</c:v>
                </c:pt>
              </c:strCache>
            </c:strRef>
          </c:tx>
          <c:spPr>
            <a:solidFill>
              <a:srgbClr val="4F6228"/>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Vgl.'!$F$11,'3 Vgl.'!$F$14)</c:f>
              <c:numCache/>
            </c:numRef>
          </c:val>
        </c:ser>
        <c:ser>
          <c:idx val="2"/>
          <c:order val="2"/>
          <c:tx>
            <c:strRef>
              <c:f>'3 Vgl.'!$G$5:$G$6</c:f>
              <c:strCache>
                <c:ptCount val="1"/>
                <c:pt idx="0">
                  <c:v>Winterweizen mittel</c:v>
                </c:pt>
              </c:strCache>
            </c:strRef>
          </c:tx>
          <c:spPr>
            <a:pattFill prst="wdUpDiag">
              <a:fgClr>
                <a:srgbClr val="D99694"/>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Vgl.'!$G$11,'3 Vgl.'!$G$14)</c:f>
              <c:numCache/>
            </c:numRef>
          </c:val>
        </c:ser>
        <c:ser>
          <c:idx val="3"/>
          <c:order val="3"/>
          <c:tx>
            <c:strRef>
              <c:f>'3 Vgl.'!$H$5:$H$6</c:f>
              <c:strCache>
                <c:ptCount val="1"/>
                <c:pt idx="0">
                  <c:v>Winterweizen gut</c:v>
                </c:pt>
              </c:strCache>
            </c:strRef>
          </c:tx>
          <c:spPr>
            <a:pattFill prst="solidDmnd">
              <a:fgClr>
                <a:srgbClr val="953735"/>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Vgl.'!$H$11,'3 Vgl.'!$H$14)</c:f>
              <c:numCache/>
            </c:numRef>
          </c:val>
        </c:ser>
        <c:axId val="446787"/>
        <c:axId val="4021084"/>
      </c:barChart>
      <c:catAx>
        <c:axId val="44678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4021084"/>
        <c:crosses val="autoZero"/>
        <c:auto val="1"/>
        <c:lblOffset val="100"/>
        <c:tickLblSkip val="1"/>
        <c:noMultiLvlLbl val="0"/>
      </c:catAx>
      <c:valAx>
        <c:axId val="4021084"/>
        <c:scaling>
          <c:orientation val="minMax"/>
          <c:min val="600"/>
        </c:scaling>
        <c:axPos val="l"/>
        <c:title>
          <c:tx>
            <c:rich>
              <a:bodyPr vert="horz" rot="0" anchor="ctr"/>
              <a:lstStyle/>
              <a:p>
                <a:pPr algn="ctr">
                  <a:defRPr/>
                </a:pPr>
                <a:r>
                  <a:rPr lang="en-US" cap="none" sz="1050" b="1" i="0" u="none" baseline="0">
                    <a:solidFill>
                      <a:srgbClr val="000000"/>
                    </a:solidFill>
                  </a:rPr>
                  <a:t>€/ha SM</a:t>
                </a:r>
              </a:p>
            </c:rich>
          </c:tx>
          <c:layout>
            <c:manualLayout>
              <c:xMode val="factor"/>
              <c:yMode val="factor"/>
              <c:x val="0.024"/>
              <c:y val="0.17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6787"/>
        <c:crossesAt val="1"/>
        <c:crossBetween val="between"/>
        <c:dispUnits/>
        <c:majorUnit val="200"/>
      </c:valAx>
      <c:spPr>
        <a:solidFill>
          <a:srgbClr val="DCE6F2"/>
        </a:solidFill>
        <a:ln w="3175">
          <a:noFill/>
        </a:ln>
      </c:spPr>
    </c:plotArea>
    <c:legend>
      <c:legendPos val="r"/>
      <c:layout>
        <c:manualLayout>
          <c:xMode val="edge"/>
          <c:yMode val="edge"/>
          <c:x val="0.0735"/>
          <c:y val="0.12825"/>
          <c:w val="0.90825"/>
          <c:h val="0.112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B9CDE5"/>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2428875</xdr:colOff>
      <xdr:row>1</xdr:row>
      <xdr:rowOff>95250</xdr:rowOff>
    </xdr:from>
    <xdr:to>
      <xdr:col>4</xdr:col>
      <xdr:colOff>2924175</xdr:colOff>
      <xdr:row>1</xdr:row>
      <xdr:rowOff>352425</xdr:rowOff>
    </xdr:to>
    <xdr:pic>
      <xdr:nvPicPr>
        <xdr:cNvPr id="1" name="Picture 1"/>
        <xdr:cNvPicPr preferRelativeResize="1">
          <a:picLocks noChangeAspect="1"/>
        </xdr:cNvPicPr>
      </xdr:nvPicPr>
      <xdr:blipFill>
        <a:blip r:embed="rId1"/>
        <a:stretch>
          <a:fillRect/>
        </a:stretch>
      </xdr:blipFill>
      <xdr:spPr>
        <a:xfrm>
          <a:off x="6238875" y="180975"/>
          <a:ext cx="495300" cy="2571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70</xdr:row>
      <xdr:rowOff>0</xdr:rowOff>
    </xdr:from>
    <xdr:to>
      <xdr:col>11</xdr:col>
      <xdr:colOff>0</xdr:colOff>
      <xdr:row>79</xdr:row>
      <xdr:rowOff>0</xdr:rowOff>
    </xdr:to>
    <xdr:graphicFrame>
      <xdr:nvGraphicFramePr>
        <xdr:cNvPr id="1" name="Diagramm 1"/>
        <xdr:cNvGraphicFramePr/>
      </xdr:nvGraphicFramePr>
      <xdr:xfrm>
        <a:off x="85725" y="15563850"/>
        <a:ext cx="9467850" cy="590550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171450</xdr:colOff>
      <xdr:row>1</xdr:row>
      <xdr:rowOff>76200</xdr:rowOff>
    </xdr:from>
    <xdr:to>
      <xdr:col>10</xdr:col>
      <xdr:colOff>676275</xdr:colOff>
      <xdr:row>3</xdr:row>
      <xdr:rowOff>66675</xdr:rowOff>
    </xdr:to>
    <xdr:pic>
      <xdr:nvPicPr>
        <xdr:cNvPr id="2" name="Picture 8"/>
        <xdr:cNvPicPr preferRelativeResize="1">
          <a:picLocks noChangeAspect="1"/>
        </xdr:cNvPicPr>
      </xdr:nvPicPr>
      <xdr:blipFill>
        <a:blip r:embed="rId2"/>
        <a:stretch>
          <a:fillRect/>
        </a:stretch>
      </xdr:blipFill>
      <xdr:spPr>
        <a:xfrm>
          <a:off x="9048750" y="171450"/>
          <a:ext cx="504825" cy="2476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70</xdr:row>
      <xdr:rowOff>0</xdr:rowOff>
    </xdr:from>
    <xdr:to>
      <xdr:col>11</xdr:col>
      <xdr:colOff>0</xdr:colOff>
      <xdr:row>79</xdr:row>
      <xdr:rowOff>0</xdr:rowOff>
    </xdr:to>
    <xdr:graphicFrame>
      <xdr:nvGraphicFramePr>
        <xdr:cNvPr id="1" name="Diagramm 1"/>
        <xdr:cNvGraphicFramePr/>
      </xdr:nvGraphicFramePr>
      <xdr:xfrm>
        <a:off x="85725" y="15478125"/>
        <a:ext cx="9525000" cy="6000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133350</xdr:colOff>
      <xdr:row>1</xdr:row>
      <xdr:rowOff>95250</xdr:rowOff>
    </xdr:from>
    <xdr:to>
      <xdr:col>10</xdr:col>
      <xdr:colOff>638175</xdr:colOff>
      <xdr:row>3</xdr:row>
      <xdr:rowOff>76200</xdr:rowOff>
    </xdr:to>
    <xdr:pic>
      <xdr:nvPicPr>
        <xdr:cNvPr id="2" name="Picture 6"/>
        <xdr:cNvPicPr preferRelativeResize="1">
          <a:picLocks noChangeAspect="1"/>
        </xdr:cNvPicPr>
      </xdr:nvPicPr>
      <xdr:blipFill>
        <a:blip r:embed="rId2"/>
        <a:stretch>
          <a:fillRect/>
        </a:stretch>
      </xdr:blipFill>
      <xdr:spPr>
        <a:xfrm>
          <a:off x="9067800" y="190500"/>
          <a:ext cx="504825" cy="2476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581025</xdr:colOff>
      <xdr:row>1</xdr:row>
      <xdr:rowOff>95250</xdr:rowOff>
    </xdr:from>
    <xdr:to>
      <xdr:col>7</xdr:col>
      <xdr:colOff>523875</xdr:colOff>
      <xdr:row>2</xdr:row>
      <xdr:rowOff>219075</xdr:rowOff>
    </xdr:to>
    <xdr:pic>
      <xdr:nvPicPr>
        <xdr:cNvPr id="1" name="Picture 3"/>
        <xdr:cNvPicPr preferRelativeResize="1">
          <a:picLocks noChangeAspect="1"/>
        </xdr:cNvPicPr>
      </xdr:nvPicPr>
      <xdr:blipFill>
        <a:blip r:embed="rId1"/>
        <a:stretch>
          <a:fillRect/>
        </a:stretch>
      </xdr:blipFill>
      <xdr:spPr>
        <a:xfrm>
          <a:off x="5219700" y="171450"/>
          <a:ext cx="723900" cy="381000"/>
        </a:xfrm>
        <a:prstGeom prst="rect">
          <a:avLst/>
        </a:prstGeom>
        <a:noFill/>
        <a:ln w="1" cmpd="sng">
          <a:noFill/>
        </a:ln>
      </xdr:spPr>
    </xdr:pic>
    <xdr:clientData/>
  </xdr:twoCellAnchor>
  <xdr:twoCellAnchor>
    <xdr:from>
      <xdr:col>1</xdr:col>
      <xdr:colOff>0</xdr:colOff>
      <xdr:row>27</xdr:row>
      <xdr:rowOff>85725</xdr:rowOff>
    </xdr:from>
    <xdr:to>
      <xdr:col>8</xdr:col>
      <xdr:colOff>0</xdr:colOff>
      <xdr:row>40</xdr:row>
      <xdr:rowOff>0</xdr:rowOff>
    </xdr:to>
    <xdr:graphicFrame>
      <xdr:nvGraphicFramePr>
        <xdr:cNvPr id="2" name="Diagramm 8"/>
        <xdr:cNvGraphicFramePr/>
      </xdr:nvGraphicFramePr>
      <xdr:xfrm>
        <a:off x="123825" y="6810375"/>
        <a:ext cx="6076950" cy="3200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16</xdr:row>
      <xdr:rowOff>95250</xdr:rowOff>
    </xdr:from>
    <xdr:to>
      <xdr:col>8</xdr:col>
      <xdr:colOff>9525</xdr:colOff>
      <xdr:row>27</xdr:row>
      <xdr:rowOff>0</xdr:rowOff>
    </xdr:to>
    <xdr:graphicFrame>
      <xdr:nvGraphicFramePr>
        <xdr:cNvPr id="3" name="Diagramm 1"/>
        <xdr:cNvGraphicFramePr/>
      </xdr:nvGraphicFramePr>
      <xdr:xfrm>
        <a:off x="123825" y="3952875"/>
        <a:ext cx="6086475" cy="27717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E43"/>
  <sheetViews>
    <sheetView tabSelected="1" zoomScalePageLayoutView="0" workbookViewId="0" topLeftCell="A1">
      <selection activeCell="H3" sqref="H3"/>
    </sheetView>
  </sheetViews>
  <sheetFormatPr defaultColWidth="11.421875" defaultRowHeight="12.75"/>
  <cols>
    <col min="1" max="1" width="1.421875" style="240" customWidth="1"/>
    <col min="2" max="2" width="1.7109375" style="240" customWidth="1"/>
    <col min="3" max="3" width="16.421875" style="240" customWidth="1"/>
    <col min="4" max="4" width="37.57421875" style="240" customWidth="1"/>
    <col min="5" max="5" width="45.421875" style="240" customWidth="1"/>
    <col min="6" max="6" width="7.57421875" style="240" customWidth="1"/>
    <col min="7" max="7" width="3.28125" style="240" customWidth="1"/>
    <col min="8" max="8" width="9.28125" style="240" customWidth="1"/>
    <col min="9" max="9" width="18.7109375" style="240" customWidth="1"/>
    <col min="10" max="16384" width="11.00390625" style="240" customWidth="1"/>
  </cols>
  <sheetData>
    <row r="1" ht="6.75" customHeight="1"/>
    <row r="2" ht="29.25" customHeight="1">
      <c r="B2" s="247" t="s">
        <v>75</v>
      </c>
    </row>
    <row r="3" spans="2:5" ht="48" customHeight="1">
      <c r="B3" s="454" t="s">
        <v>179</v>
      </c>
      <c r="C3" s="454"/>
      <c r="D3" s="454"/>
      <c r="E3" s="454"/>
    </row>
    <row r="4" ht="15.75" customHeight="1">
      <c r="E4" s="445" t="s">
        <v>183</v>
      </c>
    </row>
    <row r="5" s="451" customFormat="1" ht="23.25" customHeight="1">
      <c r="B5" s="447" t="s">
        <v>76</v>
      </c>
    </row>
    <row r="6" spans="2:5" ht="22.5" customHeight="1">
      <c r="B6" s="453" t="s">
        <v>71</v>
      </c>
      <c r="C6" s="453"/>
      <c r="D6" s="453"/>
      <c r="E6" s="453"/>
    </row>
    <row r="7" spans="3:5" ht="49.5" customHeight="1">
      <c r="C7" s="453" t="s">
        <v>167</v>
      </c>
      <c r="D7" s="453"/>
      <c r="E7" s="453"/>
    </row>
    <row r="8" spans="3:5" ht="31.5" customHeight="1">
      <c r="C8" s="453" t="s">
        <v>168</v>
      </c>
      <c r="D8" s="453"/>
      <c r="E8" s="453"/>
    </row>
    <row r="9" spans="2:5" ht="33" customHeight="1">
      <c r="B9" s="454" t="s">
        <v>169</v>
      </c>
      <c r="C9" s="454"/>
      <c r="D9" s="454"/>
      <c r="E9" s="454"/>
    </row>
    <row r="10" ht="26.25" customHeight="1">
      <c r="B10" s="1" t="s">
        <v>77</v>
      </c>
    </row>
    <row r="11" ht="18.75" customHeight="1">
      <c r="B11" s="240" t="s">
        <v>141</v>
      </c>
    </row>
    <row r="12" ht="4.5" customHeight="1"/>
    <row r="13" spans="3:5" ht="48" customHeight="1">
      <c r="C13" s="447" t="s">
        <v>142</v>
      </c>
      <c r="D13" s="453" t="s">
        <v>170</v>
      </c>
      <c r="E13" s="453"/>
    </row>
    <row r="14" spans="3:5" ht="60" customHeight="1">
      <c r="C14" s="447" t="s">
        <v>143</v>
      </c>
      <c r="D14" s="453" t="s">
        <v>171</v>
      </c>
      <c r="E14" s="453"/>
    </row>
    <row r="15" spans="3:5" ht="21" customHeight="1">
      <c r="C15" s="447" t="s">
        <v>144</v>
      </c>
      <c r="D15" s="453" t="s">
        <v>145</v>
      </c>
      <c r="E15" s="453"/>
    </row>
    <row r="16" spans="2:5" ht="21" customHeight="1">
      <c r="B16" s="1" t="s">
        <v>146</v>
      </c>
      <c r="C16" s="1"/>
      <c r="D16" s="446"/>
      <c r="E16" s="446"/>
    </row>
    <row r="17" spans="2:5" ht="20.25" customHeight="1">
      <c r="B17" s="448" t="s">
        <v>147</v>
      </c>
      <c r="C17" s="368"/>
      <c r="D17" s="368"/>
      <c r="E17" s="368"/>
    </row>
    <row r="18" spans="2:5" ht="57" customHeight="1">
      <c r="B18" s="457" t="s">
        <v>78</v>
      </c>
      <c r="C18" s="457"/>
      <c r="D18" s="457"/>
      <c r="E18" s="457"/>
    </row>
    <row r="19" spans="2:5" ht="36.75" customHeight="1">
      <c r="B19" s="457" t="s">
        <v>162</v>
      </c>
      <c r="C19" s="457"/>
      <c r="D19" s="457"/>
      <c r="E19" s="457"/>
    </row>
    <row r="20" spans="3:5" ht="69" customHeight="1">
      <c r="C20" s="455" t="s">
        <v>172</v>
      </c>
      <c r="D20" s="453"/>
      <c r="E20" s="453"/>
    </row>
    <row r="21" spans="3:5" ht="39" customHeight="1">
      <c r="C21" s="455" t="s">
        <v>173</v>
      </c>
      <c r="D21" s="453"/>
      <c r="E21" s="453"/>
    </row>
    <row r="22" spans="3:5" ht="39.75" customHeight="1">
      <c r="C22" s="455" t="s">
        <v>174</v>
      </c>
      <c r="D22" s="453"/>
      <c r="E22" s="453"/>
    </row>
    <row r="23" spans="3:5" ht="48" customHeight="1">
      <c r="C23" s="456" t="s">
        <v>175</v>
      </c>
      <c r="D23" s="454"/>
      <c r="E23" s="454"/>
    </row>
    <row r="24" ht="28.5" customHeight="1">
      <c r="B24" s="1" t="s">
        <v>163</v>
      </c>
    </row>
    <row r="25" ht="24" customHeight="1">
      <c r="B25" s="449" t="s">
        <v>72</v>
      </c>
    </row>
    <row r="26" spans="3:5" ht="71.25" customHeight="1">
      <c r="C26" s="453" t="s">
        <v>165</v>
      </c>
      <c r="D26" s="453"/>
      <c r="E26" s="453"/>
    </row>
    <row r="27" spans="3:5" ht="71.25" customHeight="1">
      <c r="C27" s="453" t="s">
        <v>97</v>
      </c>
      <c r="D27" s="453"/>
      <c r="E27" s="453"/>
    </row>
    <row r="28" ht="25.5" customHeight="1">
      <c r="B28" s="449" t="s">
        <v>73</v>
      </c>
    </row>
    <row r="29" spans="3:5" ht="89.25" customHeight="1">
      <c r="C29" s="453" t="s">
        <v>180</v>
      </c>
      <c r="D29" s="453"/>
      <c r="E29" s="453"/>
    </row>
    <row r="30" spans="2:5" ht="56.25" customHeight="1">
      <c r="B30" s="453" t="s">
        <v>176</v>
      </c>
      <c r="C30" s="453"/>
      <c r="D30" s="453"/>
      <c r="E30" s="453"/>
    </row>
    <row r="31" spans="2:5" ht="50.25" customHeight="1">
      <c r="B31" s="453" t="s">
        <v>177</v>
      </c>
      <c r="C31" s="453"/>
      <c r="D31" s="453"/>
      <c r="E31" s="453"/>
    </row>
    <row r="32" ht="16.5" customHeight="1">
      <c r="B32" s="240" t="s">
        <v>74</v>
      </c>
    </row>
    <row r="33" spans="2:5" ht="21.75" customHeight="1">
      <c r="B33" s="454" t="s">
        <v>166</v>
      </c>
      <c r="C33" s="454"/>
      <c r="D33" s="454"/>
      <c r="E33" s="454"/>
    </row>
    <row r="34" spans="2:5" ht="54" customHeight="1">
      <c r="B34" s="454" t="s">
        <v>95</v>
      </c>
      <c r="C34" s="454"/>
      <c r="D34" s="454"/>
      <c r="E34" s="454"/>
    </row>
    <row r="35" ht="24.75" customHeight="1">
      <c r="B35" s="1" t="s">
        <v>164</v>
      </c>
    </row>
    <row r="36" spans="3:5" ht="101.25" customHeight="1">
      <c r="C36" s="454" t="s">
        <v>178</v>
      </c>
      <c r="D36" s="454"/>
      <c r="E36" s="454"/>
    </row>
    <row r="37" spans="2:5" ht="24.75" customHeight="1">
      <c r="B37" s="261" t="s">
        <v>104</v>
      </c>
      <c r="C37" s="450"/>
      <c r="D37" s="446"/>
      <c r="E37" s="446"/>
    </row>
    <row r="38" spans="2:5" ht="38.25" customHeight="1">
      <c r="B38" s="452" t="s">
        <v>140</v>
      </c>
      <c r="C38" s="452"/>
      <c r="D38" s="452"/>
      <c r="E38" s="452"/>
    </row>
    <row r="39" spans="2:3" ht="15.75">
      <c r="B39" s="260" t="s">
        <v>99</v>
      </c>
      <c r="C39" s="260"/>
    </row>
    <row r="40" spans="2:3" ht="15.75">
      <c r="B40" s="260" t="s">
        <v>100</v>
      </c>
      <c r="C40" s="260"/>
    </row>
    <row r="41" spans="2:3" ht="15.75">
      <c r="B41" s="260" t="s">
        <v>101</v>
      </c>
      <c r="C41" s="260"/>
    </row>
    <row r="42" spans="2:3" ht="15.75">
      <c r="B42" s="260" t="s">
        <v>102</v>
      </c>
      <c r="C42" s="260"/>
    </row>
    <row r="43" spans="2:3" ht="15.75">
      <c r="B43" s="260" t="s">
        <v>103</v>
      </c>
      <c r="C43" s="260"/>
    </row>
  </sheetData>
  <sheetProtection sheet="1"/>
  <mergeCells count="23">
    <mergeCell ref="C7:E7"/>
    <mergeCell ref="C8:E8"/>
    <mergeCell ref="B9:E9"/>
    <mergeCell ref="D15:E15"/>
    <mergeCell ref="D13:E13"/>
    <mergeCell ref="B3:E3"/>
    <mergeCell ref="C27:E27"/>
    <mergeCell ref="B34:E34"/>
    <mergeCell ref="D14:E14"/>
    <mergeCell ref="B18:E18"/>
    <mergeCell ref="B19:E19"/>
    <mergeCell ref="B33:E33"/>
    <mergeCell ref="C26:E26"/>
    <mergeCell ref="C29:E29"/>
    <mergeCell ref="B6:E6"/>
    <mergeCell ref="B38:E38"/>
    <mergeCell ref="B30:E30"/>
    <mergeCell ref="B31:E31"/>
    <mergeCell ref="C36:E36"/>
    <mergeCell ref="C20:E20"/>
    <mergeCell ref="C21:E21"/>
    <mergeCell ref="C22:E22"/>
    <mergeCell ref="C23:E23"/>
  </mergeCells>
  <printOptions/>
  <pageMargins left="0.7086614173228347" right="0.5118110236220472" top="0.5511811023622047" bottom="0.5118110236220472" header="0.2362204724409449" footer="0.2755905511811024"/>
  <pageSetup horizontalDpi="600" verticalDpi="600" orientation="portrait" paperSize="9" scale="90" r:id="rId2"/>
  <headerFooter alignWithMargins="0">
    <oddFooter>&amp;LLEL Schwäbisch Gmünd (Se)&amp;C&amp;F&amp;A&amp;R&amp;D</oddFooter>
  </headerFooter>
  <rowBreaks count="1" manualBreakCount="1">
    <brk id="23" max="255" man="1"/>
  </rowBreaks>
  <drawing r:id="rId1"/>
</worksheet>
</file>

<file path=xl/worksheets/sheet2.xml><?xml version="1.0" encoding="utf-8"?>
<worksheet xmlns="http://schemas.openxmlformats.org/spreadsheetml/2006/main" xmlns:r="http://schemas.openxmlformats.org/officeDocument/2006/relationships">
  <dimension ref="B2:R123"/>
  <sheetViews>
    <sheetView zoomScale="75" zoomScaleNormal="75" zoomScalePageLayoutView="0" workbookViewId="0" topLeftCell="A1">
      <selection activeCell="M5" sqref="M5"/>
    </sheetView>
  </sheetViews>
  <sheetFormatPr defaultColWidth="11.421875" defaultRowHeight="12.75"/>
  <cols>
    <col min="1" max="1" width="1.421875" style="2" customWidth="1"/>
    <col min="2" max="2" width="29.7109375" style="2" customWidth="1"/>
    <col min="3" max="3" width="11.140625" style="2" customWidth="1"/>
    <col min="4" max="4" width="16.8515625" style="6" customWidth="1"/>
    <col min="5" max="5" width="10.00390625" style="6" customWidth="1"/>
    <col min="6" max="6" width="11.57421875" style="2" customWidth="1"/>
    <col min="7" max="7" width="11.140625" style="2" customWidth="1"/>
    <col min="8" max="8" width="15.7109375" style="6" customWidth="1"/>
    <col min="9" max="9" width="15.421875" style="5" customWidth="1"/>
    <col min="10" max="11" width="10.140625" style="2" customWidth="1"/>
    <col min="12" max="12" width="7.7109375" style="2" customWidth="1"/>
    <col min="13" max="13" width="11.421875" style="2" customWidth="1"/>
    <col min="14" max="14" width="9.8515625" style="2" customWidth="1"/>
    <col min="15" max="15" width="8.00390625" style="2" customWidth="1"/>
    <col min="16" max="16" width="9.00390625" style="2" customWidth="1"/>
    <col min="17" max="17" width="7.8515625" style="2" customWidth="1"/>
    <col min="18" max="16384" width="11.421875" style="2" customWidth="1"/>
  </cols>
  <sheetData>
    <row r="1" ht="7.5" customHeight="1"/>
    <row r="2" spans="2:11" ht="14.25">
      <c r="B2" s="2" t="s">
        <v>50</v>
      </c>
      <c r="J2" s="468">
        <v>42257</v>
      </c>
      <c r="K2" s="468"/>
    </row>
    <row r="3" ht="6" customHeight="1"/>
    <row r="4" spans="2:12" ht="18">
      <c r="B4" s="32" t="s">
        <v>121</v>
      </c>
      <c r="L4" s="19"/>
    </row>
    <row r="5" spans="2:12" ht="18.75" customHeight="1">
      <c r="B5" s="4" t="s">
        <v>60</v>
      </c>
      <c r="C5" s="4" t="s">
        <v>131</v>
      </c>
      <c r="L5" s="19"/>
    </row>
    <row r="6" spans="2:12" ht="20.25" customHeight="1">
      <c r="B6" s="4"/>
      <c r="C6" s="2" t="s">
        <v>124</v>
      </c>
      <c r="L6" s="19"/>
    </row>
    <row r="7" spans="4:12" ht="14.25" customHeight="1">
      <c r="D7" s="2"/>
      <c r="E7" s="5" t="s">
        <v>96</v>
      </c>
      <c r="F7" s="2" t="s">
        <v>59</v>
      </c>
      <c r="L7" s="19"/>
    </row>
    <row r="8" spans="2:12" ht="18.75" customHeight="1">
      <c r="B8" s="4" t="s">
        <v>43</v>
      </c>
      <c r="C8" s="2" t="s">
        <v>125</v>
      </c>
      <c r="L8" s="19"/>
    </row>
    <row r="9" spans="2:12" ht="15.75">
      <c r="B9" s="1"/>
      <c r="C9" s="2" t="s">
        <v>126</v>
      </c>
      <c r="L9" s="19"/>
    </row>
    <row r="10" spans="2:12" ht="15.75">
      <c r="B10" s="1"/>
      <c r="C10" s="2" t="s">
        <v>153</v>
      </c>
      <c r="L10" s="19"/>
    </row>
    <row r="11" spans="2:12" ht="15.75">
      <c r="B11" s="1"/>
      <c r="C11" s="2" t="s">
        <v>152</v>
      </c>
      <c r="L11" s="19"/>
    </row>
    <row r="12" spans="2:12" ht="17.25" customHeight="1">
      <c r="B12" s="42" t="s">
        <v>47</v>
      </c>
      <c r="L12" s="19"/>
    </row>
    <row r="13" ht="7.5" customHeight="1" thickBot="1">
      <c r="L13" s="19"/>
    </row>
    <row r="14" spans="2:12" ht="18.75" customHeight="1" thickBot="1">
      <c r="B14" s="23"/>
      <c r="C14" s="24"/>
      <c r="D14" s="462" t="s">
        <v>0</v>
      </c>
      <c r="E14" s="463"/>
      <c r="F14" s="463"/>
      <c r="G14" s="464"/>
      <c r="H14" s="465" t="s">
        <v>1</v>
      </c>
      <c r="I14" s="466"/>
      <c r="J14" s="466"/>
      <c r="K14" s="467"/>
      <c r="L14" s="19"/>
    </row>
    <row r="15" spans="2:12" ht="18.75" customHeight="1" thickBot="1">
      <c r="B15" s="274"/>
      <c r="C15" s="275"/>
      <c r="D15" s="458" t="s">
        <v>132</v>
      </c>
      <c r="E15" s="459"/>
      <c r="F15" s="297" t="s">
        <v>114</v>
      </c>
      <c r="G15" s="272" t="s">
        <v>133</v>
      </c>
      <c r="H15" s="273" t="s">
        <v>149</v>
      </c>
      <c r="I15" s="271"/>
      <c r="J15" s="296" t="s">
        <v>181</v>
      </c>
      <c r="K15" s="369">
        <f>IF(J15="x","","nein!")</f>
      </c>
      <c r="L15" s="19"/>
    </row>
    <row r="16" spans="2:12" ht="17.25" customHeight="1">
      <c r="B16" s="155" t="s">
        <v>134</v>
      </c>
      <c r="C16" s="156"/>
      <c r="D16" s="268" t="s">
        <v>112</v>
      </c>
      <c r="E16" s="157" t="s">
        <v>20</v>
      </c>
      <c r="F16" s="266">
        <v>8</v>
      </c>
      <c r="G16" s="267">
        <v>10</v>
      </c>
      <c r="H16" s="404"/>
      <c r="I16" s="399" t="s">
        <v>20</v>
      </c>
      <c r="J16" s="159">
        <f>J17/$H$17</f>
        <v>41.696969696969695</v>
      </c>
      <c r="K16" s="160">
        <f>K17/$H$17</f>
        <v>52.12121212121212</v>
      </c>
      <c r="L16" s="19"/>
    </row>
    <row r="17" spans="2:16" ht="17.25" customHeight="1">
      <c r="B17" s="161" t="s">
        <v>135</v>
      </c>
      <c r="C17" s="162"/>
      <c r="D17" s="323">
        <v>0.86</v>
      </c>
      <c r="E17" s="163" t="s">
        <v>21</v>
      </c>
      <c r="F17" s="164">
        <f>F16*D17</f>
        <v>6.88</v>
      </c>
      <c r="G17" s="165">
        <f>G16*D17</f>
        <v>8.6</v>
      </c>
      <c r="H17" s="518">
        <v>0.33</v>
      </c>
      <c r="I17" s="400" t="s">
        <v>21</v>
      </c>
      <c r="J17" s="166">
        <f>F17*$O$17</f>
        <v>13.76</v>
      </c>
      <c r="K17" s="165">
        <f>G17*$O$17</f>
        <v>17.2</v>
      </c>
      <c r="L17" s="19"/>
      <c r="M17" s="2" t="s">
        <v>55</v>
      </c>
      <c r="O17" s="25">
        <v>2</v>
      </c>
      <c r="P17" s="2" t="s">
        <v>57</v>
      </c>
    </row>
    <row r="18" spans="2:12" ht="17.25" customHeight="1">
      <c r="B18" s="167" t="s">
        <v>2</v>
      </c>
      <c r="C18" s="168"/>
      <c r="D18" s="170"/>
      <c r="E18" s="169"/>
      <c r="F18" s="171"/>
      <c r="G18" s="172"/>
      <c r="H18" s="405">
        <v>0.75</v>
      </c>
      <c r="I18" s="401" t="s">
        <v>3</v>
      </c>
      <c r="J18" s="173">
        <f>$H$18*J16</f>
        <v>31.272727272727273</v>
      </c>
      <c r="K18" s="174">
        <f>$H$18*K16</f>
        <v>39.090909090909086</v>
      </c>
      <c r="L18" s="19"/>
    </row>
    <row r="19" spans="2:12" ht="17.25" customHeight="1">
      <c r="B19" s="175" t="s">
        <v>82</v>
      </c>
      <c r="C19" s="176" t="s">
        <v>22</v>
      </c>
      <c r="D19" s="265">
        <v>165</v>
      </c>
      <c r="E19" s="177" t="s">
        <v>37</v>
      </c>
      <c r="F19" s="178">
        <f>$D$19*F16</f>
        <v>1320</v>
      </c>
      <c r="G19" s="179">
        <f>$D$19*G16</f>
        <v>1650</v>
      </c>
      <c r="H19" s="406"/>
      <c r="I19" s="402"/>
      <c r="J19" s="180"/>
      <c r="K19" s="181"/>
      <c r="L19" s="19"/>
    </row>
    <row r="20" spans="2:12" ht="17.25" customHeight="1">
      <c r="B20" s="182">
        <v>0.107</v>
      </c>
      <c r="C20" s="162" t="s">
        <v>23</v>
      </c>
      <c r="D20" s="259">
        <f>D19*(1+B20)</f>
        <v>182.655</v>
      </c>
      <c r="E20" s="163" t="s">
        <v>37</v>
      </c>
      <c r="F20" s="183">
        <f>$D$20*F16</f>
        <v>1461.24</v>
      </c>
      <c r="G20" s="184">
        <f>$D$20*G16</f>
        <v>1826.55</v>
      </c>
      <c r="H20" s="407"/>
      <c r="I20" s="403"/>
      <c r="J20" s="185"/>
      <c r="K20" s="186"/>
      <c r="L20" s="19"/>
    </row>
    <row r="21" spans="2:18" ht="17.25" customHeight="1">
      <c r="B21" s="161" t="s">
        <v>51</v>
      </c>
      <c r="C21" s="162"/>
      <c r="D21" s="187"/>
      <c r="E21" s="163" t="s">
        <v>37</v>
      </c>
      <c r="F21" s="188"/>
      <c r="G21" s="189"/>
      <c r="H21" s="408">
        <v>8</v>
      </c>
      <c r="I21" s="403"/>
      <c r="J21" s="190">
        <f>IF($J$15="x",$H$21*J18,0)</f>
        <v>250.1818181818182</v>
      </c>
      <c r="K21" s="184">
        <f>IF($J$15="x",$H$21*K18,0)</f>
        <v>312.7272727272727</v>
      </c>
      <c r="L21" s="19"/>
      <c r="M21" s="269"/>
      <c r="N21" s="270"/>
      <c r="O21" s="479" t="s">
        <v>0</v>
      </c>
      <c r="P21" s="480"/>
      <c r="Q21" s="479" t="s">
        <v>1</v>
      </c>
      <c r="R21" s="480"/>
    </row>
    <row r="22" spans="2:18" s="4" customFormat="1" ht="17.25" customHeight="1" thickBot="1">
      <c r="B22" s="191" t="s">
        <v>63</v>
      </c>
      <c r="C22" s="192"/>
      <c r="D22" s="194"/>
      <c r="E22" s="193" t="s">
        <v>37</v>
      </c>
      <c r="F22" s="195">
        <f>SUM(F20+F21)</f>
        <v>1461.24</v>
      </c>
      <c r="G22" s="196">
        <f>SUM(G20+G21)</f>
        <v>1826.55</v>
      </c>
      <c r="H22" s="475" t="s">
        <v>151</v>
      </c>
      <c r="I22" s="476"/>
      <c r="J22" s="195">
        <f>SUM(J20+J21)</f>
        <v>250.1818181818182</v>
      </c>
      <c r="K22" s="196">
        <f>SUM(K20+K21)</f>
        <v>312.7272727272727</v>
      </c>
      <c r="L22" s="19"/>
      <c r="M22" s="12"/>
      <c r="N22" s="7" t="s">
        <v>25</v>
      </c>
      <c r="O22" s="483" t="s">
        <v>26</v>
      </c>
      <c r="P22" s="484"/>
      <c r="Q22" s="483" t="s">
        <v>26</v>
      </c>
      <c r="R22" s="484"/>
    </row>
    <row r="23" spans="2:18" ht="17.25" customHeight="1" thickTop="1">
      <c r="B23" s="105" t="s">
        <v>18</v>
      </c>
      <c r="C23" s="106"/>
      <c r="D23" s="108">
        <v>150</v>
      </c>
      <c r="E23" s="107" t="s">
        <v>37</v>
      </c>
      <c r="F23" s="109">
        <f>$D$23</f>
        <v>150</v>
      </c>
      <c r="G23" s="110">
        <f>$D$23</f>
        <v>150</v>
      </c>
      <c r="H23" s="108">
        <v>170</v>
      </c>
      <c r="I23" s="409"/>
      <c r="J23" s="111">
        <f>$D$23</f>
        <v>150</v>
      </c>
      <c r="K23" s="110">
        <f>$D$23</f>
        <v>150</v>
      </c>
      <c r="L23" s="19"/>
      <c r="M23" s="8"/>
      <c r="N23" s="13" t="s">
        <v>11</v>
      </c>
      <c r="O23" s="16" t="s">
        <v>28</v>
      </c>
      <c r="P23" s="13" t="s">
        <v>27</v>
      </c>
      <c r="Q23" s="16" t="s">
        <v>28</v>
      </c>
      <c r="R23" s="13" t="s">
        <v>27</v>
      </c>
    </row>
    <row r="24" spans="2:18" ht="17.25" customHeight="1">
      <c r="B24" s="112" t="s">
        <v>19</v>
      </c>
      <c r="C24" s="113"/>
      <c r="D24" s="115">
        <v>110</v>
      </c>
      <c r="E24" s="114" t="s">
        <v>37</v>
      </c>
      <c r="F24" s="116">
        <f>$D$24</f>
        <v>110</v>
      </c>
      <c r="G24" s="117">
        <f>$D$24</f>
        <v>110</v>
      </c>
      <c r="H24" s="415">
        <f>D24</f>
        <v>110</v>
      </c>
      <c r="I24" s="410"/>
      <c r="J24" s="118">
        <f>$D$24</f>
        <v>110</v>
      </c>
      <c r="K24" s="117">
        <f>$D$24</f>
        <v>110</v>
      </c>
      <c r="L24" s="19"/>
      <c r="M24" s="14" t="s">
        <v>24</v>
      </c>
      <c r="N24" s="26">
        <v>1</v>
      </c>
      <c r="O24" s="154">
        <v>15.1</v>
      </c>
      <c r="P24" s="59">
        <f>N24*O24</f>
        <v>15.1</v>
      </c>
      <c r="Q24" s="154">
        <v>4.5</v>
      </c>
      <c r="R24" s="59">
        <f>N24*Q24</f>
        <v>4.5</v>
      </c>
    </row>
    <row r="25" spans="2:18" ht="17.25" customHeight="1">
      <c r="B25" s="112" t="s">
        <v>39</v>
      </c>
      <c r="C25" s="113"/>
      <c r="D25" s="119">
        <f>P28</f>
        <v>29.154999999999998</v>
      </c>
      <c r="E25" s="114" t="s">
        <v>37</v>
      </c>
      <c r="F25" s="116">
        <f>F16*$D$25</f>
        <v>233.23999999999998</v>
      </c>
      <c r="G25" s="117">
        <f>G16*$D$25</f>
        <v>291.54999999999995</v>
      </c>
      <c r="H25" s="416">
        <f>R28</f>
        <v>10.947999999999999</v>
      </c>
      <c r="I25" s="410"/>
      <c r="J25" s="118">
        <f>J16*$H$25</f>
        <v>456.49842424242416</v>
      </c>
      <c r="K25" s="117">
        <f>K16*$H$25</f>
        <v>570.6230303030302</v>
      </c>
      <c r="L25" s="19"/>
      <c r="M25" s="17" t="s">
        <v>8</v>
      </c>
      <c r="N25" s="26">
        <v>0.8</v>
      </c>
      <c r="O25" s="154">
        <v>8</v>
      </c>
      <c r="P25" s="59">
        <f>N25*O25</f>
        <v>6.4</v>
      </c>
      <c r="Q25" s="154">
        <v>1.9</v>
      </c>
      <c r="R25" s="59">
        <f>N25*Q25</f>
        <v>1.52</v>
      </c>
    </row>
    <row r="26" spans="2:18" ht="17.25" customHeight="1">
      <c r="B26" s="112" t="s">
        <v>30</v>
      </c>
      <c r="C26" s="113"/>
      <c r="D26" s="120">
        <v>30</v>
      </c>
      <c r="E26" s="114" t="s">
        <v>37</v>
      </c>
      <c r="F26" s="116">
        <f>F16*$D$26</f>
        <v>240</v>
      </c>
      <c r="G26" s="117">
        <f>G16*$D$26</f>
        <v>300</v>
      </c>
      <c r="H26" s="417"/>
      <c r="I26" s="410"/>
      <c r="J26" s="121"/>
      <c r="K26" s="122"/>
      <c r="L26" s="19"/>
      <c r="M26" s="15" t="s">
        <v>9</v>
      </c>
      <c r="N26" s="27">
        <v>0.6</v>
      </c>
      <c r="O26" s="154">
        <v>5</v>
      </c>
      <c r="P26" s="59">
        <f>N26*O26</f>
        <v>3</v>
      </c>
      <c r="Q26" s="154">
        <v>5.3</v>
      </c>
      <c r="R26" s="59">
        <f>N26*Q26</f>
        <v>3.1799999999999997</v>
      </c>
    </row>
    <row r="27" spans="2:18" ht="17.25" customHeight="1">
      <c r="B27" s="112" t="s">
        <v>79</v>
      </c>
      <c r="C27" s="113"/>
      <c r="D27" s="115">
        <v>170</v>
      </c>
      <c r="E27" s="114" t="s">
        <v>37</v>
      </c>
      <c r="F27" s="116">
        <f>$D$27</f>
        <v>170</v>
      </c>
      <c r="G27" s="117">
        <f>$D$27</f>
        <v>170</v>
      </c>
      <c r="H27" s="415">
        <f>D27</f>
        <v>170</v>
      </c>
      <c r="I27" s="410"/>
      <c r="J27" s="118">
        <f>$D$27</f>
        <v>170</v>
      </c>
      <c r="K27" s="117">
        <f>$D$27</f>
        <v>170</v>
      </c>
      <c r="L27" s="19"/>
      <c r="M27" s="10"/>
      <c r="N27" s="11"/>
      <c r="O27" s="14" t="s">
        <v>22</v>
      </c>
      <c r="P27" s="60">
        <f>SUM(P24:P26)</f>
        <v>24.5</v>
      </c>
      <c r="Q27" s="14" t="s">
        <v>22</v>
      </c>
      <c r="R27" s="60">
        <f>SUM(R24:R26)</f>
        <v>9.2</v>
      </c>
    </row>
    <row r="28" spans="2:18" ht="17.25" customHeight="1">
      <c r="B28" s="123" t="s">
        <v>90</v>
      </c>
      <c r="C28" s="124"/>
      <c r="D28" s="126">
        <v>180</v>
      </c>
      <c r="E28" s="125" t="s">
        <v>37</v>
      </c>
      <c r="F28" s="127">
        <f>$D$28</f>
        <v>180</v>
      </c>
      <c r="G28" s="128">
        <f>$D$28</f>
        <v>180</v>
      </c>
      <c r="H28" s="418">
        <v>7</v>
      </c>
      <c r="I28" s="411" t="s">
        <v>110</v>
      </c>
      <c r="J28" s="129"/>
      <c r="K28" s="130"/>
      <c r="L28" s="19"/>
      <c r="M28" s="18" t="s">
        <v>29</v>
      </c>
      <c r="N28" s="96">
        <v>1.19</v>
      </c>
      <c r="O28" s="15" t="s">
        <v>23</v>
      </c>
      <c r="P28" s="9">
        <f>P27*N28</f>
        <v>29.154999999999998</v>
      </c>
      <c r="Q28" s="15" t="s">
        <v>23</v>
      </c>
      <c r="R28" s="9">
        <f>R27*N28</f>
        <v>10.947999999999999</v>
      </c>
    </row>
    <row r="29" spans="2:12" ht="17.25" customHeight="1">
      <c r="B29" s="131" t="s">
        <v>31</v>
      </c>
      <c r="C29" s="132"/>
      <c r="D29" s="134"/>
      <c r="E29" s="133" t="s">
        <v>37</v>
      </c>
      <c r="F29" s="135"/>
      <c r="G29" s="136"/>
      <c r="H29" s="419">
        <f>H28*N28</f>
        <v>8.33</v>
      </c>
      <c r="I29" s="411" t="s">
        <v>111</v>
      </c>
      <c r="J29" s="137">
        <f>J16*$H$29</f>
        <v>347.33575757575755</v>
      </c>
      <c r="K29" s="138">
        <f>K16*$H$29</f>
        <v>434.16969696969693</v>
      </c>
      <c r="L29" s="19"/>
    </row>
    <row r="30" spans="2:12" ht="17.25" customHeight="1">
      <c r="B30" s="112" t="s">
        <v>61</v>
      </c>
      <c r="C30" s="113"/>
      <c r="D30" s="115">
        <v>35</v>
      </c>
      <c r="E30" s="114" t="s">
        <v>37</v>
      </c>
      <c r="F30" s="116">
        <f>$D$30</f>
        <v>35</v>
      </c>
      <c r="G30" s="117">
        <f>$D$30</f>
        <v>35</v>
      </c>
      <c r="H30" s="417"/>
      <c r="I30" s="410"/>
      <c r="J30" s="121"/>
      <c r="K30" s="122"/>
      <c r="L30" s="19"/>
    </row>
    <row r="31" spans="2:12" ht="17.25" customHeight="1">
      <c r="B31" s="112" t="s">
        <v>113</v>
      </c>
      <c r="C31" s="113"/>
      <c r="D31" s="139"/>
      <c r="E31" s="114" t="s">
        <v>37</v>
      </c>
      <c r="F31" s="140"/>
      <c r="G31" s="122"/>
      <c r="H31" s="420">
        <v>5</v>
      </c>
      <c r="I31" s="410"/>
      <c r="J31" s="118">
        <f>IF($J$15="x",$H$31*J18,0)</f>
        <v>156.36363636363637</v>
      </c>
      <c r="K31" s="117">
        <f>IF($J$15="x",$H$31*K18,0)</f>
        <v>195.45454545454544</v>
      </c>
      <c r="L31" s="19"/>
    </row>
    <row r="32" spans="2:12" ht="17.25" customHeight="1">
      <c r="B32" s="131" t="s">
        <v>32</v>
      </c>
      <c r="C32" s="132"/>
      <c r="D32" s="115">
        <v>30</v>
      </c>
      <c r="E32" s="133" t="s">
        <v>37</v>
      </c>
      <c r="F32" s="141">
        <f>D32</f>
        <v>30</v>
      </c>
      <c r="G32" s="138">
        <f>D32</f>
        <v>30</v>
      </c>
      <c r="H32" s="421"/>
      <c r="I32" s="412"/>
      <c r="J32" s="137">
        <f>F32</f>
        <v>30</v>
      </c>
      <c r="K32" s="138">
        <f>G32</f>
        <v>30</v>
      </c>
      <c r="L32" s="19"/>
    </row>
    <row r="33" spans="2:12" ht="17.25" customHeight="1">
      <c r="B33" s="142" t="s">
        <v>53</v>
      </c>
      <c r="C33" s="143"/>
      <c r="D33" s="145">
        <v>10</v>
      </c>
      <c r="E33" s="144" t="s">
        <v>37</v>
      </c>
      <c r="F33" s="146">
        <f>$D$33</f>
        <v>10</v>
      </c>
      <c r="G33" s="147">
        <f>$D$33</f>
        <v>10</v>
      </c>
      <c r="H33" s="422">
        <f>D33</f>
        <v>10</v>
      </c>
      <c r="I33" s="413"/>
      <c r="J33" s="148">
        <f>$D$33</f>
        <v>10</v>
      </c>
      <c r="K33" s="147">
        <f>$D$33</f>
        <v>10</v>
      </c>
      <c r="L33" s="19"/>
    </row>
    <row r="34" spans="2:12" s="4" customFormat="1" ht="17.25" customHeight="1" thickBot="1">
      <c r="B34" s="473" t="s">
        <v>62</v>
      </c>
      <c r="C34" s="474"/>
      <c r="D34" s="150"/>
      <c r="E34" s="149" t="s">
        <v>37</v>
      </c>
      <c r="F34" s="151">
        <f>SUM(F23:F33)</f>
        <v>1158.24</v>
      </c>
      <c r="G34" s="152">
        <f>SUM(G23:G33)</f>
        <v>1276.55</v>
      </c>
      <c r="H34" s="423"/>
      <c r="I34" s="414"/>
      <c r="J34" s="153">
        <f>SUM(J23:J33)</f>
        <v>1430.197818181818</v>
      </c>
      <c r="K34" s="152">
        <f>SUM(K23:K33)</f>
        <v>1670.2472727272725</v>
      </c>
      <c r="L34" s="20"/>
    </row>
    <row r="35" spans="2:12" s="104" customFormat="1" ht="18" customHeight="1" thickBot="1" thickTop="1">
      <c r="B35" s="481" t="s">
        <v>36</v>
      </c>
      <c r="C35" s="482"/>
      <c r="D35" s="98"/>
      <c r="E35" s="97" t="s">
        <v>37</v>
      </c>
      <c r="F35" s="99">
        <f>F22-F34</f>
        <v>303</v>
      </c>
      <c r="G35" s="100">
        <f>G22-G34</f>
        <v>550</v>
      </c>
      <c r="H35" s="485" t="s">
        <v>128</v>
      </c>
      <c r="I35" s="486"/>
      <c r="J35" s="101">
        <f>F35</f>
        <v>303</v>
      </c>
      <c r="K35" s="102">
        <f>G35</f>
        <v>550</v>
      </c>
      <c r="L35" s="103"/>
    </row>
    <row r="36" spans="2:13" s="4" customFormat="1" ht="18" customHeight="1">
      <c r="B36" s="469" t="s">
        <v>155</v>
      </c>
      <c r="C36" s="470"/>
      <c r="D36" s="470"/>
      <c r="E36" s="470"/>
      <c r="F36" s="54"/>
      <c r="G36" s="73"/>
      <c r="H36" s="87" t="s">
        <v>154</v>
      </c>
      <c r="I36" s="87" t="s">
        <v>33</v>
      </c>
      <c r="J36" s="88">
        <f>J34-J22+J35</f>
        <v>1483.0159999999998</v>
      </c>
      <c r="K36" s="89">
        <f>K34-K22+K35</f>
        <v>1907.5199999999998</v>
      </c>
      <c r="L36" s="33"/>
      <c r="M36" s="262" t="s">
        <v>105</v>
      </c>
    </row>
    <row r="37" spans="2:12" s="4" customFormat="1" ht="18" customHeight="1">
      <c r="B37" s="471"/>
      <c r="C37" s="472"/>
      <c r="D37" s="472"/>
      <c r="E37" s="472"/>
      <c r="F37" s="55"/>
      <c r="G37" s="53"/>
      <c r="H37" s="49"/>
      <c r="I37" s="50" t="s">
        <v>34</v>
      </c>
      <c r="J37" s="51">
        <f>J36/(1+$B$20)</f>
        <v>1339.6711833785002</v>
      </c>
      <c r="K37" s="52">
        <f>K36/(1+$B$20)</f>
        <v>1723.143631436314</v>
      </c>
      <c r="L37" s="33"/>
    </row>
    <row r="38" spans="2:12" s="4" customFormat="1" ht="18" customHeight="1">
      <c r="B38" s="471"/>
      <c r="C38" s="472"/>
      <c r="D38" s="472"/>
      <c r="E38" s="472"/>
      <c r="F38" s="55"/>
      <c r="G38" s="53"/>
      <c r="H38" s="49"/>
      <c r="I38" s="234" t="s">
        <v>35</v>
      </c>
      <c r="J38" s="235">
        <f>J37/J$16</f>
        <v>32.12874204323438</v>
      </c>
      <c r="K38" s="236">
        <f>K37/$K$16</f>
        <v>33.06031385895254</v>
      </c>
      <c r="L38" s="33"/>
    </row>
    <row r="39" spans="2:12" s="4" customFormat="1" ht="18" customHeight="1">
      <c r="B39" s="471"/>
      <c r="C39" s="472"/>
      <c r="D39" s="472"/>
      <c r="E39" s="472"/>
      <c r="F39" s="55"/>
      <c r="G39" s="91"/>
      <c r="H39" s="92"/>
      <c r="I39" s="83" t="s">
        <v>48</v>
      </c>
      <c r="J39" s="84">
        <f>J38/H17</f>
        <v>97.35982437343752</v>
      </c>
      <c r="K39" s="85">
        <f>K38/H17</f>
        <v>100.18276926955315</v>
      </c>
      <c r="L39" s="33"/>
    </row>
    <row r="40" spans="2:13" ht="18" customHeight="1">
      <c r="B40" s="471"/>
      <c r="C40" s="472"/>
      <c r="D40" s="472"/>
      <c r="E40" s="472"/>
      <c r="F40" s="55"/>
      <c r="G40" s="79"/>
      <c r="H40" s="93" t="s">
        <v>107</v>
      </c>
      <c r="I40" s="93" t="s">
        <v>33</v>
      </c>
      <c r="J40" s="94">
        <f>J36-J29</f>
        <v>1135.6802424242424</v>
      </c>
      <c r="K40" s="95">
        <f>K36-K29</f>
        <v>1473.3503030303027</v>
      </c>
      <c r="L40" s="19"/>
      <c r="M40" s="263" t="s">
        <v>106</v>
      </c>
    </row>
    <row r="41" spans="2:12" ht="18" customHeight="1">
      <c r="B41" s="471"/>
      <c r="C41" s="472"/>
      <c r="D41" s="472"/>
      <c r="E41" s="472"/>
      <c r="F41" s="55"/>
      <c r="G41" s="46"/>
      <c r="H41" s="46"/>
      <c r="I41" s="47" t="s">
        <v>34</v>
      </c>
      <c r="J41" s="48">
        <f>J40/(1+$B$20)</f>
        <v>1025.9080780706797</v>
      </c>
      <c r="K41" s="44">
        <f>K40/(1+$B$20)</f>
        <v>1330.9397498015383</v>
      </c>
      <c r="L41" s="19"/>
    </row>
    <row r="42" spans="2:12" ht="18" customHeight="1">
      <c r="B42" s="471"/>
      <c r="C42" s="472"/>
      <c r="D42" s="472"/>
      <c r="E42" s="472"/>
      <c r="F42" s="55"/>
      <c r="G42" s="46"/>
      <c r="H42" s="46"/>
      <c r="I42" s="65" t="s">
        <v>35</v>
      </c>
      <c r="J42" s="66">
        <f>J41/J$16</f>
        <v>24.60390012814857</v>
      </c>
      <c r="K42" s="67">
        <f>K41/$K$16</f>
        <v>25.535471943866725</v>
      </c>
      <c r="L42" s="35"/>
    </row>
    <row r="43" spans="2:12" ht="18" customHeight="1" thickBot="1">
      <c r="B43" s="56"/>
      <c r="C43" s="57"/>
      <c r="D43" s="57"/>
      <c r="E43" s="57"/>
      <c r="F43" s="58"/>
      <c r="G43" s="75"/>
      <c r="H43" s="75"/>
      <c r="I43" s="90" t="s">
        <v>48</v>
      </c>
      <c r="J43" s="77">
        <f>J42/H17</f>
        <v>74.55727311560173</v>
      </c>
      <c r="K43" s="78">
        <f>K42/H17</f>
        <v>77.38021801171735</v>
      </c>
      <c r="L43" s="35"/>
    </row>
    <row r="44" spans="4:9" ht="6.75" customHeight="1" thickBot="1">
      <c r="D44" s="2"/>
      <c r="E44" s="2"/>
      <c r="H44" s="2"/>
      <c r="I44" s="2"/>
    </row>
    <row r="45" spans="2:11" ht="18" customHeight="1">
      <c r="B45" s="491" t="s">
        <v>108</v>
      </c>
      <c r="C45" s="492"/>
      <c r="D45" s="492"/>
      <c r="E45" s="198" t="s">
        <v>81</v>
      </c>
      <c r="F45" s="199"/>
      <c r="G45" s="199"/>
      <c r="H45" s="198"/>
      <c r="I45" s="200" t="s">
        <v>37</v>
      </c>
      <c r="J45" s="499">
        <v>450</v>
      </c>
      <c r="K45" s="500"/>
    </row>
    <row r="46" spans="2:11" ht="18" customHeight="1">
      <c r="B46" s="201"/>
      <c r="C46" s="202"/>
      <c r="D46" s="202"/>
      <c r="E46" s="203" t="s">
        <v>80</v>
      </c>
      <c r="F46" s="42"/>
      <c r="G46" s="204"/>
      <c r="H46" s="203"/>
      <c r="I46" s="205" t="s">
        <v>37</v>
      </c>
      <c r="J46" s="493">
        <v>300</v>
      </c>
      <c r="K46" s="494"/>
    </row>
    <row r="47" spans="2:11" ht="18" customHeight="1">
      <c r="B47" s="206"/>
      <c r="C47" s="207"/>
      <c r="D47" s="207"/>
      <c r="E47" s="203" t="s">
        <v>52</v>
      </c>
      <c r="F47" s="42"/>
      <c r="G47" s="204"/>
      <c r="H47" s="203"/>
      <c r="I47" s="205" t="s">
        <v>37</v>
      </c>
      <c r="J47" s="493">
        <v>150</v>
      </c>
      <c r="K47" s="494"/>
    </row>
    <row r="48" spans="2:13" ht="18" customHeight="1">
      <c r="B48" s="206"/>
      <c r="C48" s="207"/>
      <c r="D48" s="207"/>
      <c r="E48" s="208" t="s">
        <v>129</v>
      </c>
      <c r="F48" s="208"/>
      <c r="G48" s="209"/>
      <c r="H48" s="208"/>
      <c r="I48" s="233" t="s">
        <v>37</v>
      </c>
      <c r="J48" s="497">
        <v>270</v>
      </c>
      <c r="K48" s="498"/>
      <c r="M48" s="264"/>
    </row>
    <row r="49" spans="2:11" ht="18" customHeight="1" thickBot="1">
      <c r="B49" s="206"/>
      <c r="C49" s="207"/>
      <c r="D49" s="207"/>
      <c r="E49" s="255" t="s">
        <v>49</v>
      </c>
      <c r="F49" s="256"/>
      <c r="G49" s="256"/>
      <c r="H49" s="257"/>
      <c r="I49" s="258" t="s">
        <v>37</v>
      </c>
      <c r="J49" s="495">
        <f>J45+J46+J47-J48</f>
        <v>630</v>
      </c>
      <c r="K49" s="496"/>
    </row>
    <row r="50" spans="2:11" ht="18" customHeight="1" thickBot="1">
      <c r="B50" s="37"/>
      <c r="C50" s="34"/>
      <c r="D50" s="34"/>
      <c r="E50" s="3"/>
      <c r="F50" s="3"/>
      <c r="G50" s="21"/>
      <c r="H50" s="3"/>
      <c r="I50" s="36" t="s">
        <v>46</v>
      </c>
      <c r="J50" s="229">
        <f>J16</f>
        <v>41.696969696969695</v>
      </c>
      <c r="K50" s="230">
        <f>K16</f>
        <v>52.12121212121212</v>
      </c>
    </row>
    <row r="51" spans="2:13" ht="18" customHeight="1">
      <c r="B51" s="469" t="s">
        <v>148</v>
      </c>
      <c r="C51" s="470"/>
      <c r="D51" s="470"/>
      <c r="E51" s="477"/>
      <c r="F51" s="43"/>
      <c r="G51" s="73" t="s">
        <v>44</v>
      </c>
      <c r="H51" s="74"/>
      <c r="I51" s="87" t="s">
        <v>33</v>
      </c>
      <c r="J51" s="237">
        <f>J34+J49-J22</f>
        <v>1810.0159999999998</v>
      </c>
      <c r="K51" s="89">
        <f>K34+J49-K22</f>
        <v>1987.5199999999998</v>
      </c>
      <c r="M51" s="262" t="s">
        <v>109</v>
      </c>
    </row>
    <row r="52" spans="2:11" ht="18" customHeight="1">
      <c r="B52" s="471"/>
      <c r="C52" s="472"/>
      <c r="D52" s="472"/>
      <c r="E52" s="478"/>
      <c r="F52" s="45"/>
      <c r="G52" s="53"/>
      <c r="H52" s="49"/>
      <c r="I52" s="50" t="s">
        <v>34</v>
      </c>
      <c r="J52" s="51">
        <f>J51/(1+$B$20)</f>
        <v>1635.0641373080396</v>
      </c>
      <c r="K52" s="52">
        <f>K51/(1+$B$20)</f>
        <v>1795.4110207768742</v>
      </c>
    </row>
    <row r="53" spans="2:11" ht="18" customHeight="1">
      <c r="B53" s="471"/>
      <c r="C53" s="472"/>
      <c r="D53" s="472"/>
      <c r="E53" s="478"/>
      <c r="F53" s="68"/>
      <c r="G53" s="53"/>
      <c r="H53" s="49"/>
      <c r="I53" s="234" t="s">
        <v>35</v>
      </c>
      <c r="J53" s="235">
        <f>J52/J$16</f>
        <v>39.21302073485851</v>
      </c>
      <c r="K53" s="236">
        <f>K52/$K$16</f>
        <v>34.44683935211445</v>
      </c>
    </row>
    <row r="54" spans="2:11" ht="18" customHeight="1">
      <c r="B54" s="471"/>
      <c r="C54" s="472"/>
      <c r="D54" s="472"/>
      <c r="E54" s="478"/>
      <c r="F54" s="80"/>
      <c r="G54" s="81"/>
      <c r="H54" s="82"/>
      <c r="I54" s="83" t="s">
        <v>48</v>
      </c>
      <c r="J54" s="84">
        <f>J53/H17</f>
        <v>118.8273355601773</v>
      </c>
      <c r="K54" s="85">
        <f>K53/H17</f>
        <v>104.3843616730741</v>
      </c>
    </row>
    <row r="55" spans="2:13" ht="18" customHeight="1">
      <c r="B55" s="471"/>
      <c r="C55" s="472"/>
      <c r="D55" s="472"/>
      <c r="E55" s="478"/>
      <c r="F55" s="45"/>
      <c r="G55" s="79" t="s">
        <v>45</v>
      </c>
      <c r="H55" s="46"/>
      <c r="I55" s="93" t="s">
        <v>33</v>
      </c>
      <c r="J55" s="94">
        <f>J34+J49-J22-J29</f>
        <v>1462.6802424242424</v>
      </c>
      <c r="K55" s="95">
        <f>K34+J49-K22-K29</f>
        <v>1553.3503030303027</v>
      </c>
      <c r="M55" s="263" t="s">
        <v>106</v>
      </c>
    </row>
    <row r="56" spans="2:11" ht="18" customHeight="1">
      <c r="B56" s="471"/>
      <c r="C56" s="472"/>
      <c r="D56" s="472"/>
      <c r="E56" s="478"/>
      <c r="F56" s="45"/>
      <c r="G56" s="46"/>
      <c r="H56" s="46"/>
      <c r="I56" s="47" t="s">
        <v>34</v>
      </c>
      <c r="J56" s="48">
        <f>J55/(1+$B$20)</f>
        <v>1321.301032000219</v>
      </c>
      <c r="K56" s="44">
        <f>K55/(1+$B$20)</f>
        <v>1403.2071391420982</v>
      </c>
    </row>
    <row r="57" spans="2:11" ht="18" customHeight="1">
      <c r="B57" s="471"/>
      <c r="C57" s="472"/>
      <c r="D57" s="472"/>
      <c r="E57" s="478"/>
      <c r="F57" s="45"/>
      <c r="G57" s="46"/>
      <c r="H57" s="46"/>
      <c r="I57" s="93" t="s">
        <v>35</v>
      </c>
      <c r="J57" s="238">
        <f>J56/J$16</f>
        <v>31.688178819772695</v>
      </c>
      <c r="K57" s="239">
        <f>K56/$K$16</f>
        <v>26.92199743702863</v>
      </c>
    </row>
    <row r="58" spans="2:11" ht="18" customHeight="1" thickBot="1">
      <c r="B58" s="69"/>
      <c r="C58" s="70"/>
      <c r="D58" s="71"/>
      <c r="E58" s="72"/>
      <c r="F58" s="69"/>
      <c r="G58" s="75"/>
      <c r="H58" s="75"/>
      <c r="I58" s="76" t="s">
        <v>48</v>
      </c>
      <c r="J58" s="77">
        <f>J57/H17</f>
        <v>96.0247843023415</v>
      </c>
      <c r="K58" s="78">
        <f>K57/H17</f>
        <v>81.58181041523827</v>
      </c>
    </row>
    <row r="59" spans="4:9" ht="8.25" customHeight="1">
      <c r="D59" s="2"/>
      <c r="E59" s="2"/>
      <c r="H59" s="2"/>
      <c r="I59" s="2"/>
    </row>
    <row r="60" spans="2:12" ht="30" customHeight="1" thickBot="1">
      <c r="B60" s="487" t="s">
        <v>158</v>
      </c>
      <c r="C60" s="488"/>
      <c r="D60" s="488"/>
      <c r="E60" s="488"/>
      <c r="F60" s="488"/>
      <c r="G60" s="488"/>
      <c r="H60" s="488"/>
      <c r="I60" s="488"/>
      <c r="J60" s="488"/>
      <c r="K60" s="488"/>
      <c r="L60" s="22"/>
    </row>
    <row r="61" spans="2:12" ht="20.25" customHeight="1" thickBot="1">
      <c r="B61" s="38" t="s">
        <v>41</v>
      </c>
      <c r="C61" s="39" t="s">
        <v>42</v>
      </c>
      <c r="D61" s="252">
        <f>E61-$D$80</f>
        <v>135</v>
      </c>
      <c r="E61" s="63">
        <f>F61-$D$80</f>
        <v>145</v>
      </c>
      <c r="F61" s="63">
        <f>G61-$D$80</f>
        <v>155</v>
      </c>
      <c r="G61" s="64">
        <f>D19</f>
        <v>165</v>
      </c>
      <c r="H61" s="252">
        <f>G61+$D$80</f>
        <v>175</v>
      </c>
      <c r="I61" s="40">
        <f>H61+$D$80</f>
        <v>185</v>
      </c>
      <c r="J61" s="253">
        <f>I61+$D$80</f>
        <v>195</v>
      </c>
      <c r="K61" s="41">
        <f>J61+$D$80</f>
        <v>205</v>
      </c>
      <c r="L61" s="3"/>
    </row>
    <row r="62" spans="2:14" ht="20.25" customHeight="1">
      <c r="B62" s="310" t="s">
        <v>64</v>
      </c>
      <c r="C62" s="311" t="s">
        <v>42</v>
      </c>
      <c r="D62" s="312">
        <f aca="true" t="shared" si="0" ref="D62:F63">E62-$J$80</f>
        <v>27.304499905464166</v>
      </c>
      <c r="E62" s="312">
        <f t="shared" si="0"/>
        <v>29.223104556626957</v>
      </c>
      <c r="F62" s="313">
        <f t="shared" si="0"/>
        <v>31.14170920778975</v>
      </c>
      <c r="G62" s="314">
        <f>K38</f>
        <v>33.06031385895254</v>
      </c>
      <c r="H62" s="315">
        <f aca="true" t="shared" si="1" ref="H62:K63">G62+$J$80</f>
        <v>34.97891851011533</v>
      </c>
      <c r="I62" s="312">
        <f t="shared" si="1"/>
        <v>36.897523161278116</v>
      </c>
      <c r="J62" s="312">
        <f t="shared" si="1"/>
        <v>38.816127812440904</v>
      </c>
      <c r="K62" s="316">
        <f t="shared" si="1"/>
        <v>40.73473246360369</v>
      </c>
      <c r="L62" s="22"/>
      <c r="N62" s="61"/>
    </row>
    <row r="63" spans="2:12" ht="20.25" customHeight="1">
      <c r="B63" s="298" t="s">
        <v>65</v>
      </c>
      <c r="C63" s="299" t="s">
        <v>42</v>
      </c>
      <c r="D63" s="300">
        <f t="shared" si="0"/>
        <v>19.77965799037835</v>
      </c>
      <c r="E63" s="300">
        <f t="shared" si="0"/>
        <v>21.69826264154114</v>
      </c>
      <c r="F63" s="301">
        <f t="shared" si="0"/>
        <v>23.616867292703933</v>
      </c>
      <c r="G63" s="302">
        <f>K42</f>
        <v>25.535471943866725</v>
      </c>
      <c r="H63" s="303">
        <f t="shared" si="1"/>
        <v>27.454076595029516</v>
      </c>
      <c r="I63" s="300">
        <f t="shared" si="1"/>
        <v>29.372681246192307</v>
      </c>
      <c r="J63" s="300">
        <f t="shared" si="1"/>
        <v>31.2912858973551</v>
      </c>
      <c r="K63" s="304">
        <f t="shared" si="1"/>
        <v>33.20989054851789</v>
      </c>
      <c r="L63" s="22"/>
    </row>
    <row r="64" spans="2:12" ht="20.25" customHeight="1" thickBot="1">
      <c r="B64" s="227" t="s">
        <v>65</v>
      </c>
      <c r="C64" s="228" t="s">
        <v>127</v>
      </c>
      <c r="D64" s="317">
        <f>E64-$J$81</f>
        <v>1030.9397498015383</v>
      </c>
      <c r="E64" s="317">
        <f>F64-$J$81</f>
        <v>1130.9397498015383</v>
      </c>
      <c r="F64" s="318">
        <f>G64-$J$81</f>
        <v>1230.9397498015383</v>
      </c>
      <c r="G64" s="319">
        <f>K41</f>
        <v>1330.9397498015383</v>
      </c>
      <c r="H64" s="320">
        <f>G64+$J$81</f>
        <v>1430.9397498015383</v>
      </c>
      <c r="I64" s="317">
        <f>H64+$J$81</f>
        <v>1530.9397498015383</v>
      </c>
      <c r="J64" s="317">
        <f>I64+$J$81</f>
        <v>1630.9397498015383</v>
      </c>
      <c r="K64" s="321">
        <f>J64+$J$81</f>
        <v>1730.9397498015383</v>
      </c>
      <c r="L64" s="22"/>
    </row>
    <row r="65" spans="2:11" ht="29.25" customHeight="1" thickBot="1">
      <c r="B65" s="489" t="s">
        <v>161</v>
      </c>
      <c r="C65" s="490"/>
      <c r="D65" s="490"/>
      <c r="E65" s="490"/>
      <c r="F65" s="490"/>
      <c r="G65" s="490"/>
      <c r="H65" s="490"/>
      <c r="I65" s="490"/>
      <c r="J65" s="490"/>
      <c r="K65" s="490"/>
    </row>
    <row r="66" spans="2:13" ht="20.25" customHeight="1" thickBot="1">
      <c r="B66" s="38" t="s">
        <v>68</v>
      </c>
      <c r="C66" s="39" t="s">
        <v>20</v>
      </c>
      <c r="D66" s="211">
        <v>35</v>
      </c>
      <c r="E66" s="211">
        <v>40</v>
      </c>
      <c r="F66" s="212">
        <v>45</v>
      </c>
      <c r="G66" s="211">
        <v>50</v>
      </c>
      <c r="H66" s="214">
        <v>55</v>
      </c>
      <c r="I66" s="211">
        <v>60</v>
      </c>
      <c r="J66" s="211">
        <v>65</v>
      </c>
      <c r="K66" s="213">
        <v>70</v>
      </c>
      <c r="L66" s="210"/>
      <c r="M66" s="325">
        <f>K16</f>
        <v>52.12121212121212</v>
      </c>
    </row>
    <row r="67" spans="2:13" ht="20.25" customHeight="1">
      <c r="B67" s="220" t="s">
        <v>66</v>
      </c>
      <c r="C67" s="221" t="s">
        <v>42</v>
      </c>
      <c r="D67" s="222">
        <f aca="true" t="shared" si="2" ref="D67:K67">IF($J$15="x",(D$66*$H$29+D$66*$H$18*$H$31+D$66*$H$25+$J$23+$J$24+$J$27+$J$32+$J$33+$J$49-D$66*$H$18*$H$21)/D$66/(1+$B$20),(D$66*$H$29+D$66*$H$25+$J$23+$J$24+$J$27+$J$32+$J$33+$J$49)/D$66/(1+$B$20))</f>
        <v>43.772873919215385</v>
      </c>
      <c r="E67" s="222">
        <f t="shared" si="2"/>
        <v>40.22402890695574</v>
      </c>
      <c r="F67" s="223">
        <f t="shared" si="2"/>
        <v>37.46381611964268</v>
      </c>
      <c r="G67" s="226">
        <f t="shared" si="2"/>
        <v>35.255645889792234</v>
      </c>
      <c r="H67" s="222">
        <f t="shared" si="2"/>
        <v>33.44896115627823</v>
      </c>
      <c r="I67" s="222">
        <f t="shared" si="2"/>
        <v>31.943390545016555</v>
      </c>
      <c r="J67" s="222">
        <f t="shared" si="2"/>
        <v>30.669446181641298</v>
      </c>
      <c r="K67" s="225">
        <f t="shared" si="2"/>
        <v>29.5774938701768</v>
      </c>
      <c r="L67" s="21"/>
      <c r="M67" s="326">
        <f>K53</f>
        <v>34.44683935211445</v>
      </c>
    </row>
    <row r="68" spans="2:13" ht="20.25" customHeight="1">
      <c r="B68" s="298" t="s">
        <v>67</v>
      </c>
      <c r="C68" s="299" t="s">
        <v>42</v>
      </c>
      <c r="D68" s="300">
        <f aca="true" t="shared" si="3" ref="D68:K68">IF($J$15="x",(D$66*$H$18*$H$31+D$66*$H$25+$J$23+$J$24+$J$27+$J$32+$J$33+$J$49-D$66*$H$18*$H$21)/D$66/(1+$B$20),(D$66*$H$25+$J$23+$J$24+$J$27+$J$32+$J$33+$J$49)/D$66/(1+$B$20))</f>
        <v>36.24803200412956</v>
      </c>
      <c r="E68" s="300">
        <f t="shared" si="3"/>
        <v>32.69918699186992</v>
      </c>
      <c r="F68" s="301">
        <f t="shared" si="3"/>
        <v>29.93897420455686</v>
      </c>
      <c r="G68" s="443">
        <f t="shared" si="3"/>
        <v>27.730803974706415</v>
      </c>
      <c r="H68" s="300">
        <f t="shared" si="3"/>
        <v>25.92411924119241</v>
      </c>
      <c r="I68" s="300">
        <f t="shared" si="3"/>
        <v>24.418548629930743</v>
      </c>
      <c r="J68" s="300">
        <f t="shared" si="3"/>
        <v>23.144604266555483</v>
      </c>
      <c r="K68" s="304">
        <f t="shared" si="3"/>
        <v>22.052651955090976</v>
      </c>
      <c r="L68" s="21"/>
      <c r="M68" s="436">
        <f>K57</f>
        <v>26.92199743702863</v>
      </c>
    </row>
    <row r="69" spans="2:13" ht="20.25" customHeight="1" thickBot="1">
      <c r="B69" s="437" t="s">
        <v>67</v>
      </c>
      <c r="C69" s="438" t="s">
        <v>159</v>
      </c>
      <c r="D69" s="439">
        <f>D68*D66</f>
        <v>1268.6811201445346</v>
      </c>
      <c r="E69" s="439">
        <f aca="true" t="shared" si="4" ref="E69:K69">E68*E66</f>
        <v>1307.9674796747968</v>
      </c>
      <c r="F69" s="440">
        <f t="shared" si="4"/>
        <v>1347.2538392050587</v>
      </c>
      <c r="G69" s="441">
        <f t="shared" si="4"/>
        <v>1386.5401987353207</v>
      </c>
      <c r="H69" s="439">
        <f t="shared" si="4"/>
        <v>1425.8265582655827</v>
      </c>
      <c r="I69" s="439">
        <f t="shared" si="4"/>
        <v>1465.1129177958446</v>
      </c>
      <c r="J69" s="439">
        <f t="shared" si="4"/>
        <v>1504.3992773261064</v>
      </c>
      <c r="K69" s="442">
        <f t="shared" si="4"/>
        <v>1543.6856368563683</v>
      </c>
      <c r="L69" s="21"/>
      <c r="M69" s="435">
        <f>K56</f>
        <v>1403.2071391420982</v>
      </c>
    </row>
    <row r="70" spans="2:12" ht="20.25" customHeight="1">
      <c r="B70" s="86"/>
      <c r="C70" s="21"/>
      <c r="D70" s="21"/>
      <c r="E70" s="21"/>
      <c r="F70" s="21"/>
      <c r="G70" s="21"/>
      <c r="H70" s="21"/>
      <c r="I70" s="21"/>
      <c r="J70" s="21"/>
      <c r="K70" s="21"/>
      <c r="L70" s="21"/>
    </row>
    <row r="71" spans="3:12" ht="6.75" customHeight="1">
      <c r="C71" s="21"/>
      <c r="D71" s="30"/>
      <c r="E71" s="30"/>
      <c r="F71" s="31"/>
      <c r="G71" s="31"/>
      <c r="H71" s="30"/>
      <c r="I71" s="28"/>
      <c r="J71" s="29"/>
      <c r="K71" s="29"/>
      <c r="L71" s="22"/>
    </row>
    <row r="72" spans="2:12" ht="18" customHeight="1">
      <c r="B72" s="3"/>
      <c r="C72" s="21"/>
      <c r="D72" s="30"/>
      <c r="E72" s="30"/>
      <c r="F72" s="31"/>
      <c r="G72" s="31"/>
      <c r="H72" s="30"/>
      <c r="I72" s="28"/>
      <c r="J72" s="29"/>
      <c r="K72" s="29"/>
      <c r="L72" s="22"/>
    </row>
    <row r="73" spans="2:12" ht="187.5" customHeight="1">
      <c r="B73" s="3"/>
      <c r="C73" s="21"/>
      <c r="D73" s="30"/>
      <c r="E73" s="30"/>
      <c r="F73" s="31"/>
      <c r="G73" s="31"/>
      <c r="H73" s="30"/>
      <c r="I73" s="28"/>
      <c r="J73" s="29"/>
      <c r="K73" s="29"/>
      <c r="L73" s="22"/>
    </row>
    <row r="74" spans="2:12" ht="186" customHeight="1">
      <c r="B74" s="3"/>
      <c r="C74" s="21"/>
      <c r="D74" s="30"/>
      <c r="E74" s="30"/>
      <c r="F74" s="31"/>
      <c r="G74" s="31"/>
      <c r="H74" s="30"/>
      <c r="L74" s="22"/>
    </row>
    <row r="75" spans="2:12" ht="8.25" customHeight="1">
      <c r="B75" s="3"/>
      <c r="C75" s="21"/>
      <c r="D75" s="30"/>
      <c r="E75" s="30"/>
      <c r="F75" s="31"/>
      <c r="G75" s="31"/>
      <c r="H75" s="30"/>
      <c r="I75" s="62"/>
      <c r="J75" s="62"/>
      <c r="K75" s="62"/>
      <c r="L75" s="22"/>
    </row>
    <row r="76" spans="4:9" ht="15.75" customHeight="1">
      <c r="D76" s="2"/>
      <c r="E76" s="2"/>
      <c r="H76" s="2"/>
      <c r="I76" s="2"/>
    </row>
    <row r="77" spans="4:9" ht="15.75" customHeight="1">
      <c r="D77" s="2"/>
      <c r="E77" s="2"/>
      <c r="H77" s="2"/>
      <c r="I77" s="2"/>
    </row>
    <row r="78" spans="4:9" ht="13.5">
      <c r="D78" s="2"/>
      <c r="E78" s="2"/>
      <c r="H78" s="2"/>
      <c r="I78" s="2"/>
    </row>
    <row r="79" spans="4:9" ht="13.5">
      <c r="D79" s="2"/>
      <c r="E79" s="2"/>
      <c r="H79" s="2"/>
      <c r="I79" s="2"/>
    </row>
    <row r="80" spans="3:11" ht="30" customHeight="1">
      <c r="C80" s="322" t="s">
        <v>136</v>
      </c>
      <c r="D80" s="370">
        <v>10</v>
      </c>
      <c r="E80" s="251" t="s">
        <v>160</v>
      </c>
      <c r="H80" s="216"/>
      <c r="I80" s="215"/>
      <c r="J80" s="461">
        <f>G16/K16*D80</f>
        <v>1.9186046511627908</v>
      </c>
      <c r="K80" s="461"/>
    </row>
    <row r="81" spans="2:11" ht="24" customHeight="1">
      <c r="B81" s="250"/>
      <c r="C81" s="215"/>
      <c r="D81" s="215"/>
      <c r="E81" s="215"/>
      <c r="F81" s="215"/>
      <c r="G81" s="215"/>
      <c r="H81" s="216"/>
      <c r="I81" s="322" t="s">
        <v>130</v>
      </c>
      <c r="J81" s="460">
        <f>G16*D80</f>
        <v>100</v>
      </c>
      <c r="K81" s="460"/>
    </row>
    <row r="82" spans="2:11" ht="7.5" customHeight="1">
      <c r="B82" s="218"/>
      <c r="C82" s="215"/>
      <c r="D82" s="215"/>
      <c r="E82" s="215"/>
      <c r="F82" s="215"/>
      <c r="G82" s="215"/>
      <c r="H82" s="216"/>
      <c r="I82" s="215"/>
      <c r="J82" s="217"/>
      <c r="K82" s="217"/>
    </row>
    <row r="83" spans="2:11" ht="7.5" customHeight="1">
      <c r="B83" s="218"/>
      <c r="C83" s="215"/>
      <c r="D83" s="215"/>
      <c r="E83" s="215"/>
      <c r="F83" s="215"/>
      <c r="G83" s="215"/>
      <c r="H83" s="216"/>
      <c r="I83" s="215"/>
      <c r="J83" s="217"/>
      <c r="K83" s="217"/>
    </row>
    <row r="84" ht="7.5" customHeight="1"/>
    <row r="85" ht="7.5" customHeight="1"/>
    <row r="86" spans="4:9" ht="7.5" customHeight="1">
      <c r="D86" s="2"/>
      <c r="E86" s="2"/>
      <c r="H86" s="2"/>
      <c r="I86" s="2"/>
    </row>
    <row r="87" spans="2:11" ht="7.5" customHeight="1">
      <c r="B87" s="210"/>
      <c r="C87" s="21"/>
      <c r="D87" s="231"/>
      <c r="E87" s="231"/>
      <c r="F87" s="231"/>
      <c r="G87" s="231"/>
      <c r="H87" s="231"/>
      <c r="I87" s="231"/>
      <c r="J87" s="231"/>
      <c r="K87" s="231"/>
    </row>
    <row r="88" spans="2:9" ht="26.25" customHeight="1">
      <c r="B88" s="398" t="s">
        <v>150</v>
      </c>
      <c r="C88" s="372"/>
      <c r="D88" s="373"/>
      <c r="E88" s="373"/>
      <c r="F88" s="372"/>
      <c r="G88" s="372"/>
      <c r="H88" s="373"/>
      <c r="I88" s="374"/>
    </row>
    <row r="89" spans="2:9" ht="14.25">
      <c r="B89" s="375" t="s">
        <v>4</v>
      </c>
      <c r="C89" s="376" t="s">
        <v>16</v>
      </c>
      <c r="D89" s="373"/>
      <c r="E89" s="373"/>
      <c r="F89" s="372"/>
      <c r="G89" s="372"/>
      <c r="H89" s="373"/>
      <c r="I89" s="374"/>
    </row>
    <row r="90" spans="2:9" ht="13.5">
      <c r="B90" s="372" t="s">
        <v>5</v>
      </c>
      <c r="C90" s="372"/>
      <c r="D90" s="377">
        <v>0.0963</v>
      </c>
      <c r="E90" s="373"/>
      <c r="F90" s="372"/>
      <c r="G90" s="372"/>
      <c r="H90" s="373"/>
      <c r="I90" s="374"/>
    </row>
    <row r="91" spans="2:10" ht="13.5">
      <c r="B91" s="372" t="s">
        <v>6</v>
      </c>
      <c r="C91" s="372"/>
      <c r="D91" s="374">
        <f>1000*D90</f>
        <v>96.3</v>
      </c>
      <c r="E91" s="378" t="s">
        <v>7</v>
      </c>
      <c r="G91" s="372" t="s">
        <v>11</v>
      </c>
      <c r="H91" s="372" t="s">
        <v>12</v>
      </c>
      <c r="I91" s="373"/>
      <c r="J91" s="374"/>
    </row>
    <row r="92" spans="2:10" ht="13.5">
      <c r="B92" s="372" t="s">
        <v>15</v>
      </c>
      <c r="C92" s="372"/>
      <c r="D92" s="379">
        <f>5.57*60%</f>
        <v>3.342</v>
      </c>
      <c r="E92" s="378" t="s">
        <v>40</v>
      </c>
      <c r="G92" s="394">
        <f>N24</f>
        <v>1</v>
      </c>
      <c r="H92" s="381">
        <f>D92*G92</f>
        <v>3.342</v>
      </c>
      <c r="I92" s="373"/>
      <c r="J92" s="374"/>
    </row>
    <row r="93" spans="2:10" ht="13.5">
      <c r="B93" s="372"/>
      <c r="C93" s="372"/>
      <c r="D93" s="374">
        <v>1.77</v>
      </c>
      <c r="E93" s="378" t="s">
        <v>8</v>
      </c>
      <c r="G93" s="394">
        <f>N25</f>
        <v>0.8</v>
      </c>
      <c r="H93" s="381">
        <f>D93*G93</f>
        <v>1.4160000000000001</v>
      </c>
      <c r="I93" s="373"/>
      <c r="J93" s="374"/>
    </row>
    <row r="94" spans="2:10" ht="13.5">
      <c r="B94" s="372"/>
      <c r="C94" s="372"/>
      <c r="D94" s="374">
        <v>3.77</v>
      </c>
      <c r="E94" s="378" t="s">
        <v>9</v>
      </c>
      <c r="G94" s="394">
        <f>N26</f>
        <v>0.6</v>
      </c>
      <c r="H94" s="382">
        <f>D94*G94</f>
        <v>2.262</v>
      </c>
      <c r="I94" s="373"/>
      <c r="J94" s="374"/>
    </row>
    <row r="95" spans="2:10" ht="13.5">
      <c r="B95" s="372"/>
      <c r="C95" s="372"/>
      <c r="D95" s="374"/>
      <c r="E95" s="373"/>
      <c r="G95" s="372"/>
      <c r="H95" s="381">
        <f>SUM(H92:H94)</f>
        <v>7.02</v>
      </c>
      <c r="I95" s="373" t="s">
        <v>10</v>
      </c>
      <c r="J95" s="374"/>
    </row>
    <row r="96" spans="2:10" ht="13.5">
      <c r="B96" s="372"/>
      <c r="C96" s="372"/>
      <c r="D96" s="374"/>
      <c r="E96" s="373"/>
      <c r="G96" s="374" t="s">
        <v>15</v>
      </c>
      <c r="H96" s="381">
        <f>H95*J96</f>
        <v>8.3538</v>
      </c>
      <c r="I96" s="373" t="s">
        <v>13</v>
      </c>
      <c r="J96" s="374">
        <v>1.19</v>
      </c>
    </row>
    <row r="97" spans="2:10" ht="14.25">
      <c r="B97" s="372"/>
      <c r="C97" s="372"/>
      <c r="D97" s="374"/>
      <c r="E97" s="373"/>
      <c r="G97" s="374" t="s">
        <v>14</v>
      </c>
      <c r="H97" s="383">
        <f>H96*D91/100</f>
        <v>8.044709399999999</v>
      </c>
      <c r="I97" s="373" t="s">
        <v>13</v>
      </c>
      <c r="J97" s="374"/>
    </row>
    <row r="98" spans="2:10" ht="13.5">
      <c r="B98" s="372"/>
      <c r="C98" s="372"/>
      <c r="D98" s="374"/>
      <c r="E98" s="373"/>
      <c r="G98" s="372"/>
      <c r="H98" s="381"/>
      <c r="I98" s="373"/>
      <c r="J98" s="374"/>
    </row>
    <row r="99" spans="2:10" ht="14.25">
      <c r="B99" s="375" t="s">
        <v>4</v>
      </c>
      <c r="C99" s="376" t="s">
        <v>17</v>
      </c>
      <c r="D99" s="373"/>
      <c r="E99" s="373"/>
      <c r="G99" s="372"/>
      <c r="H99" s="372"/>
      <c r="I99" s="373"/>
      <c r="J99" s="374"/>
    </row>
    <row r="100" spans="2:10" ht="13.5">
      <c r="B100" s="372" t="s">
        <v>5</v>
      </c>
      <c r="C100" s="372"/>
      <c r="D100" s="377">
        <v>0.0908</v>
      </c>
      <c r="E100" s="373"/>
      <c r="G100" s="372"/>
      <c r="H100" s="372"/>
      <c r="I100" s="373"/>
      <c r="J100" s="374"/>
    </row>
    <row r="101" spans="2:10" ht="13.5">
      <c r="B101" s="372" t="s">
        <v>6</v>
      </c>
      <c r="C101" s="372"/>
      <c r="D101" s="374">
        <f>1000*D100</f>
        <v>90.80000000000001</v>
      </c>
      <c r="E101" s="384" t="s">
        <v>7</v>
      </c>
      <c r="G101" s="374" t="s">
        <v>11</v>
      </c>
      <c r="H101" s="372" t="s">
        <v>12</v>
      </c>
      <c r="I101" s="373"/>
      <c r="J101" s="374"/>
    </row>
    <row r="102" spans="2:10" ht="13.5">
      <c r="B102" s="372" t="s">
        <v>15</v>
      </c>
      <c r="C102" s="372"/>
      <c r="D102" s="379">
        <f>6.99*60%</f>
        <v>4.194</v>
      </c>
      <c r="E102" s="378" t="s">
        <v>40</v>
      </c>
      <c r="G102" s="381">
        <f>G92</f>
        <v>1</v>
      </c>
      <c r="H102" s="381">
        <f>D102*G102</f>
        <v>4.194</v>
      </c>
      <c r="I102" s="373"/>
      <c r="J102" s="374"/>
    </row>
    <row r="103" spans="2:10" ht="13.5">
      <c r="B103" s="372"/>
      <c r="C103" s="372"/>
      <c r="D103" s="374">
        <v>2.21</v>
      </c>
      <c r="E103" s="384" t="s">
        <v>8</v>
      </c>
      <c r="G103" s="381">
        <f>G93</f>
        <v>0.8</v>
      </c>
      <c r="H103" s="381">
        <f>D103*G103</f>
        <v>1.768</v>
      </c>
      <c r="I103" s="373"/>
      <c r="J103" s="374"/>
    </row>
    <row r="104" spans="2:10" ht="13.5">
      <c r="B104" s="372"/>
      <c r="C104" s="372"/>
      <c r="D104" s="385">
        <v>4</v>
      </c>
      <c r="E104" s="384" t="s">
        <v>9</v>
      </c>
      <c r="G104" s="381">
        <f>G94</f>
        <v>0.6</v>
      </c>
      <c r="H104" s="382">
        <f>D104*G104</f>
        <v>2.4</v>
      </c>
      <c r="I104" s="373"/>
      <c r="J104" s="374"/>
    </row>
    <row r="105" spans="2:10" ht="13.5">
      <c r="B105" s="372"/>
      <c r="C105" s="372"/>
      <c r="D105" s="374"/>
      <c r="E105" s="373"/>
      <c r="G105" s="372"/>
      <c r="H105" s="381">
        <f>SUM(H102:H104)</f>
        <v>8.362</v>
      </c>
      <c r="I105" s="373" t="s">
        <v>10</v>
      </c>
      <c r="J105" s="374"/>
    </row>
    <row r="106" spans="2:10" ht="13.5">
      <c r="B106" s="372"/>
      <c r="C106" s="372"/>
      <c r="D106" s="374"/>
      <c r="E106" s="373"/>
      <c r="G106" s="374" t="s">
        <v>15</v>
      </c>
      <c r="H106" s="381">
        <f>H105*J106</f>
        <v>9.95078</v>
      </c>
      <c r="I106" s="373" t="s">
        <v>13</v>
      </c>
      <c r="J106" s="374">
        <v>1.19</v>
      </c>
    </row>
    <row r="107" spans="2:10" ht="14.25">
      <c r="B107" s="372"/>
      <c r="C107" s="372"/>
      <c r="D107" s="374"/>
      <c r="E107" s="373"/>
      <c r="G107" s="374" t="s">
        <v>14</v>
      </c>
      <c r="H107" s="383">
        <f>H106*D101/100</f>
        <v>9.03530824</v>
      </c>
      <c r="I107" s="373" t="s">
        <v>13</v>
      </c>
      <c r="J107" s="374"/>
    </row>
    <row r="108" spans="2:10" ht="13.5">
      <c r="B108" s="372"/>
      <c r="C108" s="372"/>
      <c r="D108" s="374"/>
      <c r="E108" s="373"/>
      <c r="G108" s="372"/>
      <c r="H108" s="372"/>
      <c r="I108" s="373"/>
      <c r="J108" s="374"/>
    </row>
    <row r="109" spans="2:10" ht="13.5">
      <c r="B109" s="372"/>
      <c r="C109" s="372"/>
      <c r="D109" s="374"/>
      <c r="E109" s="373"/>
      <c r="G109" s="372"/>
      <c r="H109" s="372"/>
      <c r="I109" s="373"/>
      <c r="J109" s="374"/>
    </row>
    <row r="110" spans="2:10" ht="14.25">
      <c r="B110" s="386" t="s">
        <v>4</v>
      </c>
      <c r="C110" s="387" t="s">
        <v>38</v>
      </c>
      <c r="D110" s="388"/>
      <c r="E110" s="389"/>
      <c r="G110" s="387"/>
      <c r="H110" s="387"/>
      <c r="I110" s="389"/>
      <c r="J110" s="388"/>
    </row>
    <row r="111" spans="2:10" ht="13.5">
      <c r="B111" s="387" t="s">
        <v>5</v>
      </c>
      <c r="C111" s="387"/>
      <c r="D111" s="390">
        <v>0.0671</v>
      </c>
      <c r="E111" s="389"/>
      <c r="G111" s="387"/>
      <c r="H111" s="387"/>
      <c r="I111" s="389"/>
      <c r="J111" s="388"/>
    </row>
    <row r="112" spans="2:10" ht="13.5">
      <c r="B112" s="387" t="s">
        <v>6</v>
      </c>
      <c r="C112" s="387"/>
      <c r="D112" s="388">
        <f>1000*D111</f>
        <v>67.10000000000001</v>
      </c>
      <c r="E112" s="391" t="s">
        <v>7</v>
      </c>
      <c r="G112" s="388" t="s">
        <v>11</v>
      </c>
      <c r="H112" s="387" t="s">
        <v>12</v>
      </c>
      <c r="I112" s="389"/>
      <c r="J112" s="388"/>
    </row>
    <row r="113" spans="2:10" ht="14.25">
      <c r="B113" s="387" t="s">
        <v>15</v>
      </c>
      <c r="C113" s="387"/>
      <c r="D113" s="392">
        <f>8.91*60%</f>
        <v>5.346</v>
      </c>
      <c r="E113" s="393" t="s">
        <v>40</v>
      </c>
      <c r="G113" s="394">
        <f>G92</f>
        <v>1</v>
      </c>
      <c r="H113" s="394">
        <f>G113*D113</f>
        <v>5.346</v>
      </c>
      <c r="I113" s="389"/>
      <c r="J113" s="388"/>
    </row>
    <row r="114" spans="2:10" ht="13.5">
      <c r="B114" s="387"/>
      <c r="C114" s="387"/>
      <c r="D114" s="395">
        <v>2</v>
      </c>
      <c r="E114" s="391" t="s">
        <v>8</v>
      </c>
      <c r="G114" s="394">
        <f>G93</f>
        <v>0.8</v>
      </c>
      <c r="H114" s="394">
        <f>G114*D114</f>
        <v>1.6</v>
      </c>
      <c r="I114" s="389"/>
      <c r="J114" s="388"/>
    </row>
    <row r="115" spans="2:10" ht="13.5">
      <c r="B115" s="387"/>
      <c r="C115" s="387"/>
      <c r="D115" s="388">
        <v>4.69</v>
      </c>
      <c r="E115" s="391" t="s">
        <v>9</v>
      </c>
      <c r="G115" s="394">
        <f>G94</f>
        <v>0.6</v>
      </c>
      <c r="H115" s="396">
        <f>G115*D115</f>
        <v>2.814</v>
      </c>
      <c r="I115" s="389"/>
      <c r="J115" s="388"/>
    </row>
    <row r="116" spans="2:10" ht="13.5">
      <c r="B116" s="387"/>
      <c r="C116" s="387"/>
      <c r="D116" s="389"/>
      <c r="E116" s="389"/>
      <c r="G116" s="387"/>
      <c r="H116" s="394">
        <f>SUM(H113:H115)</f>
        <v>9.76</v>
      </c>
      <c r="I116" s="389" t="s">
        <v>10</v>
      </c>
      <c r="J116" s="388"/>
    </row>
    <row r="117" spans="2:10" ht="13.5">
      <c r="B117" s="387"/>
      <c r="C117" s="387"/>
      <c r="D117" s="389"/>
      <c r="E117" s="389"/>
      <c r="G117" s="388" t="s">
        <v>15</v>
      </c>
      <c r="H117" s="394">
        <f>H116*J117</f>
        <v>11.6144</v>
      </c>
      <c r="I117" s="389" t="s">
        <v>13</v>
      </c>
      <c r="J117" s="388">
        <v>1.19</v>
      </c>
    </row>
    <row r="118" spans="2:10" ht="14.25">
      <c r="B118" s="387"/>
      <c r="C118" s="387"/>
      <c r="D118" s="389"/>
      <c r="E118" s="389"/>
      <c r="G118" s="388" t="s">
        <v>14</v>
      </c>
      <c r="H118" s="383">
        <f>H117*D112/100</f>
        <v>7.793262400000001</v>
      </c>
      <c r="I118" s="389" t="s">
        <v>13</v>
      </c>
      <c r="J118" s="388"/>
    </row>
    <row r="119" spans="2:9" ht="13.5">
      <c r="B119" s="372"/>
      <c r="C119" s="372"/>
      <c r="D119" s="373"/>
      <c r="E119" s="373"/>
      <c r="F119" s="372"/>
      <c r="G119" s="372"/>
      <c r="H119" s="373"/>
      <c r="I119" s="374"/>
    </row>
    <row r="121" spans="2:11" ht="18.75" customHeight="1">
      <c r="B121" s="232" t="s">
        <v>138</v>
      </c>
      <c r="C121" s="3"/>
      <c r="D121" s="3"/>
      <c r="E121" s="3"/>
      <c r="F121" s="3"/>
      <c r="G121" s="3"/>
      <c r="H121" s="3"/>
      <c r="I121" s="3"/>
      <c r="J121" s="3"/>
      <c r="K121" s="3"/>
    </row>
    <row r="122" spans="2:11" ht="18.75" customHeight="1">
      <c r="B122" s="210" t="s">
        <v>69</v>
      </c>
      <c r="C122" s="21" t="s">
        <v>42</v>
      </c>
      <c r="D122" s="231">
        <f>$M$67</f>
        <v>34.44683935211445</v>
      </c>
      <c r="E122" s="231">
        <f aca="true" t="shared" si="5" ref="E122:K122">$M$67</f>
        <v>34.44683935211445</v>
      </c>
      <c r="F122" s="231">
        <f t="shared" si="5"/>
        <v>34.44683935211445</v>
      </c>
      <c r="G122" s="231">
        <f t="shared" si="5"/>
        <v>34.44683935211445</v>
      </c>
      <c r="H122" s="231">
        <f t="shared" si="5"/>
        <v>34.44683935211445</v>
      </c>
      <c r="I122" s="231">
        <f t="shared" si="5"/>
        <v>34.44683935211445</v>
      </c>
      <c r="J122" s="231">
        <f t="shared" si="5"/>
        <v>34.44683935211445</v>
      </c>
      <c r="K122" s="231">
        <f t="shared" si="5"/>
        <v>34.44683935211445</v>
      </c>
    </row>
    <row r="123" spans="2:11" ht="18.75" customHeight="1">
      <c r="B123" s="210" t="s">
        <v>70</v>
      </c>
      <c r="C123" s="21" t="s">
        <v>42</v>
      </c>
      <c r="D123" s="231">
        <f>$M$68</f>
        <v>26.92199743702863</v>
      </c>
      <c r="E123" s="231">
        <f aca="true" t="shared" si="6" ref="E123:K123">$M$68</f>
        <v>26.92199743702863</v>
      </c>
      <c r="F123" s="231">
        <f t="shared" si="6"/>
        <v>26.92199743702863</v>
      </c>
      <c r="G123" s="231">
        <f t="shared" si="6"/>
        <v>26.92199743702863</v>
      </c>
      <c r="H123" s="231">
        <f t="shared" si="6"/>
        <v>26.92199743702863</v>
      </c>
      <c r="I123" s="231">
        <f t="shared" si="6"/>
        <v>26.92199743702863</v>
      </c>
      <c r="J123" s="231">
        <f t="shared" si="6"/>
        <v>26.92199743702863</v>
      </c>
      <c r="K123" s="231">
        <f t="shared" si="6"/>
        <v>26.92199743702863</v>
      </c>
    </row>
  </sheetData>
  <sheetProtection sheet="1"/>
  <mergeCells count="24">
    <mergeCell ref="B60:K60"/>
    <mergeCell ref="B65:K65"/>
    <mergeCell ref="B45:D45"/>
    <mergeCell ref="J47:K47"/>
    <mergeCell ref="J49:K49"/>
    <mergeCell ref="J48:K48"/>
    <mergeCell ref="J46:K46"/>
    <mergeCell ref="J45:K45"/>
    <mergeCell ref="Q21:R21"/>
    <mergeCell ref="B35:C35"/>
    <mergeCell ref="O21:P21"/>
    <mergeCell ref="Q22:R22"/>
    <mergeCell ref="O22:P22"/>
    <mergeCell ref="H35:I35"/>
    <mergeCell ref="D15:E15"/>
    <mergeCell ref="J81:K81"/>
    <mergeCell ref="J80:K80"/>
    <mergeCell ref="D14:G14"/>
    <mergeCell ref="H14:K14"/>
    <mergeCell ref="J2:K2"/>
    <mergeCell ref="B36:E42"/>
    <mergeCell ref="B34:C34"/>
    <mergeCell ref="H22:I22"/>
    <mergeCell ref="B51:E57"/>
  </mergeCells>
  <printOptions horizontalCentered="1"/>
  <pageMargins left="0.5118110236220472" right="0.3937007874015748" top="0.5511811023622047" bottom="0.4724409448818898" header="0.35433070866141736" footer="0.2755905511811024"/>
  <pageSetup horizontalDpi="600" verticalDpi="600" orientation="portrait" paperSize="9" scale="65" r:id="rId4"/>
  <headerFooter alignWithMargins="0">
    <oddFooter>&amp;LLEL Schwäbisch Gmünd (Se)&amp;C&amp;F&amp;A&amp;R&amp;D</oddFooter>
  </headerFooter>
  <rowBreaks count="1" manualBreakCount="1">
    <brk id="69" max="255" man="1"/>
  </rowBreaks>
  <drawing r:id="rId3"/>
  <legacyDrawing r:id="rId2"/>
</worksheet>
</file>

<file path=xl/worksheets/sheet3.xml><?xml version="1.0" encoding="utf-8"?>
<worksheet xmlns="http://schemas.openxmlformats.org/spreadsheetml/2006/main" xmlns:r="http://schemas.openxmlformats.org/officeDocument/2006/relationships">
  <dimension ref="B2:R123"/>
  <sheetViews>
    <sheetView zoomScale="75" zoomScaleNormal="75" zoomScalePageLayoutView="0" workbookViewId="0" topLeftCell="A1">
      <selection activeCell="J2" sqref="J2:K2"/>
    </sheetView>
  </sheetViews>
  <sheetFormatPr defaultColWidth="11.421875" defaultRowHeight="12.75"/>
  <cols>
    <col min="1" max="1" width="1.421875" style="2" customWidth="1"/>
    <col min="2" max="2" width="29.7109375" style="2" customWidth="1"/>
    <col min="3" max="3" width="11.140625" style="2" customWidth="1"/>
    <col min="4" max="4" width="16.8515625" style="6" customWidth="1"/>
    <col min="5" max="5" width="10.00390625" style="6" customWidth="1"/>
    <col min="6" max="6" width="11.57421875" style="2" customWidth="1"/>
    <col min="7" max="7" width="11.140625" style="2" customWidth="1"/>
    <col min="8" max="8" width="15.57421875" style="6" customWidth="1"/>
    <col min="9" max="9" width="16.421875" style="5" customWidth="1"/>
    <col min="10" max="11" width="10.140625" style="2" customWidth="1"/>
    <col min="12" max="12" width="2.140625" style="2" customWidth="1"/>
    <col min="13" max="13" width="11.421875" style="2" customWidth="1"/>
    <col min="14" max="14" width="9.8515625" style="2" customWidth="1"/>
    <col min="15" max="15" width="8.00390625" style="2" customWidth="1"/>
    <col min="16" max="16" width="9.00390625" style="2" customWidth="1"/>
    <col min="17" max="17" width="7.8515625" style="2" customWidth="1"/>
    <col min="18" max="16384" width="11.421875" style="2" customWidth="1"/>
  </cols>
  <sheetData>
    <row r="1" ht="7.5" customHeight="1"/>
    <row r="2" spans="2:11" ht="14.25">
      <c r="B2" s="2" t="s">
        <v>50</v>
      </c>
      <c r="J2" s="468">
        <f>'1 Vgl. m. KM'!J2</f>
        <v>42257</v>
      </c>
      <c r="K2" s="468"/>
    </row>
    <row r="3" ht="6" customHeight="1"/>
    <row r="4" spans="2:12" ht="18">
      <c r="B4" s="32" t="s">
        <v>122</v>
      </c>
      <c r="L4" s="19"/>
    </row>
    <row r="5" spans="2:12" ht="18.75" customHeight="1">
      <c r="B5" s="4" t="s">
        <v>60</v>
      </c>
      <c r="C5" s="2" t="s">
        <v>123</v>
      </c>
      <c r="L5" s="19"/>
    </row>
    <row r="6" spans="2:12" ht="20.25" customHeight="1">
      <c r="B6" s="4"/>
      <c r="C6" s="2" t="s">
        <v>124</v>
      </c>
      <c r="L6" s="19"/>
    </row>
    <row r="7" spans="4:12" ht="14.25" customHeight="1">
      <c r="D7" s="2"/>
      <c r="E7" s="5" t="s">
        <v>96</v>
      </c>
      <c r="F7" s="2" t="s">
        <v>59</v>
      </c>
      <c r="L7" s="19"/>
    </row>
    <row r="8" spans="2:12" ht="18.75" customHeight="1">
      <c r="B8" s="4" t="s">
        <v>43</v>
      </c>
      <c r="C8" s="2" t="s">
        <v>125</v>
      </c>
      <c r="L8" s="19"/>
    </row>
    <row r="9" spans="2:12" ht="15.75">
      <c r="B9" s="1"/>
      <c r="C9" s="2" t="s">
        <v>126</v>
      </c>
      <c r="L9" s="19"/>
    </row>
    <row r="10" spans="2:12" ht="15.75">
      <c r="B10" s="1"/>
      <c r="C10" s="2" t="s">
        <v>153</v>
      </c>
      <c r="L10" s="19"/>
    </row>
    <row r="11" spans="2:12" ht="15.75">
      <c r="B11" s="1"/>
      <c r="C11" s="2" t="s">
        <v>98</v>
      </c>
      <c r="L11" s="19"/>
    </row>
    <row r="12" spans="2:12" ht="17.25" customHeight="1">
      <c r="B12" s="42" t="s">
        <v>88</v>
      </c>
      <c r="L12" s="19"/>
    </row>
    <row r="13" ht="7.5" customHeight="1" thickBot="1">
      <c r="L13" s="19"/>
    </row>
    <row r="14" spans="2:12" ht="18.75" customHeight="1" thickBot="1">
      <c r="B14" s="23"/>
      <c r="C14" s="24"/>
      <c r="D14" s="502" t="s">
        <v>54</v>
      </c>
      <c r="E14" s="503"/>
      <c r="F14" s="503"/>
      <c r="G14" s="504"/>
      <c r="H14" s="465" t="s">
        <v>1</v>
      </c>
      <c r="I14" s="466"/>
      <c r="J14" s="466"/>
      <c r="K14" s="467"/>
      <c r="L14" s="19"/>
    </row>
    <row r="15" spans="2:12" ht="18.75" customHeight="1" thickBot="1">
      <c r="B15" s="274"/>
      <c r="C15" s="275"/>
      <c r="D15" s="458" t="s">
        <v>132</v>
      </c>
      <c r="E15" s="459"/>
      <c r="F15" s="297" t="s">
        <v>114</v>
      </c>
      <c r="G15" s="272" t="s">
        <v>133</v>
      </c>
      <c r="H15" s="273" t="s">
        <v>149</v>
      </c>
      <c r="I15" s="271"/>
      <c r="J15" s="297" t="str">
        <f>IF('1 Vgl. m. KM'!J15="x","x","")</f>
        <v>x</v>
      </c>
      <c r="K15" s="369">
        <f>IF(J15="x","","nein!")</f>
      </c>
      <c r="L15" s="19"/>
    </row>
    <row r="16" spans="2:12" ht="17.25" customHeight="1">
      <c r="B16" s="155" t="s">
        <v>134</v>
      </c>
      <c r="C16" s="156"/>
      <c r="D16" s="158"/>
      <c r="E16" s="157" t="s">
        <v>20</v>
      </c>
      <c r="F16" s="266">
        <v>6.5</v>
      </c>
      <c r="G16" s="267">
        <v>8.5</v>
      </c>
      <c r="H16" s="404"/>
      <c r="I16" s="399" t="s">
        <v>20</v>
      </c>
      <c r="J16" s="159">
        <f>J17/$H$17</f>
        <v>40.65454545454545</v>
      </c>
      <c r="K16" s="160">
        <f>K17/$H$17</f>
        <v>53.16363636363635</v>
      </c>
      <c r="L16" s="19"/>
    </row>
    <row r="17" spans="2:16" ht="17.25" customHeight="1">
      <c r="B17" s="161" t="s">
        <v>135</v>
      </c>
      <c r="C17" s="162"/>
      <c r="D17" s="324">
        <v>0.86</v>
      </c>
      <c r="E17" s="163" t="s">
        <v>21</v>
      </c>
      <c r="F17" s="164">
        <f>F16*D17</f>
        <v>5.59</v>
      </c>
      <c r="G17" s="165">
        <f>G16*D17</f>
        <v>7.31</v>
      </c>
      <c r="H17" s="434">
        <f>'1 Vgl. m. KM'!H17</f>
        <v>0.33</v>
      </c>
      <c r="I17" s="400" t="s">
        <v>21</v>
      </c>
      <c r="J17" s="166">
        <f>F17*$O$17</f>
        <v>13.415999999999999</v>
      </c>
      <c r="K17" s="165">
        <f>G17*$O$17</f>
        <v>17.543999999999997</v>
      </c>
      <c r="L17" s="19"/>
      <c r="M17" s="2" t="s">
        <v>55</v>
      </c>
      <c r="O17" s="25">
        <v>2.4</v>
      </c>
      <c r="P17" s="2" t="s">
        <v>56</v>
      </c>
    </row>
    <row r="18" spans="2:12" ht="17.25" customHeight="1">
      <c r="B18" s="167" t="s">
        <v>2</v>
      </c>
      <c r="C18" s="168"/>
      <c r="D18" s="170"/>
      <c r="E18" s="169"/>
      <c r="F18" s="171"/>
      <c r="G18" s="172"/>
      <c r="H18" s="405">
        <v>0.75</v>
      </c>
      <c r="I18" s="401" t="s">
        <v>3</v>
      </c>
      <c r="J18" s="173">
        <f>$H$18*J16</f>
        <v>30.490909090909085</v>
      </c>
      <c r="K18" s="174">
        <f>$H$18*K16</f>
        <v>39.87272727272726</v>
      </c>
      <c r="L18" s="19"/>
    </row>
    <row r="19" spans="2:12" ht="17.25" customHeight="1">
      <c r="B19" s="175" t="s">
        <v>83</v>
      </c>
      <c r="C19" s="176" t="s">
        <v>22</v>
      </c>
      <c r="D19" s="265">
        <v>170</v>
      </c>
      <c r="E19" s="177" t="s">
        <v>37</v>
      </c>
      <c r="F19" s="178">
        <f>$D$19*F16</f>
        <v>1105</v>
      </c>
      <c r="G19" s="179">
        <f>$D$19*G16</f>
        <v>1445</v>
      </c>
      <c r="H19" s="406"/>
      <c r="I19" s="402"/>
      <c r="J19" s="180"/>
      <c r="K19" s="181"/>
      <c r="L19" s="19"/>
    </row>
    <row r="20" spans="2:12" ht="17.25" customHeight="1">
      <c r="B20" s="182">
        <v>0.107</v>
      </c>
      <c r="C20" s="162" t="s">
        <v>23</v>
      </c>
      <c r="D20" s="259">
        <f>D19*(1+B20)</f>
        <v>188.19</v>
      </c>
      <c r="E20" s="163" t="s">
        <v>37</v>
      </c>
      <c r="F20" s="183">
        <f>$D$20*F16</f>
        <v>1223.235</v>
      </c>
      <c r="G20" s="184">
        <f>$D$20*G16</f>
        <v>1599.615</v>
      </c>
      <c r="H20" s="407"/>
      <c r="I20" s="403"/>
      <c r="J20" s="185"/>
      <c r="K20" s="186"/>
      <c r="L20" s="19"/>
    </row>
    <row r="21" spans="2:18" ht="17.25" customHeight="1">
      <c r="B21" s="161" t="s">
        <v>51</v>
      </c>
      <c r="C21" s="162"/>
      <c r="D21" s="187"/>
      <c r="E21" s="163" t="s">
        <v>37</v>
      </c>
      <c r="F21" s="188"/>
      <c r="G21" s="189"/>
      <c r="H21" s="424">
        <v>8</v>
      </c>
      <c r="I21" s="403"/>
      <c r="J21" s="190">
        <f>IF($J$15="x",$H$21*J18,0)</f>
        <v>243.92727272727268</v>
      </c>
      <c r="K21" s="184">
        <f>IF($J$15="x",$H$21*K18,0)</f>
        <v>318.9818181818181</v>
      </c>
      <c r="L21" s="19"/>
      <c r="M21" s="269"/>
      <c r="N21" s="270"/>
      <c r="O21" s="479" t="s">
        <v>89</v>
      </c>
      <c r="P21" s="480"/>
      <c r="Q21" s="479" t="s">
        <v>1</v>
      </c>
      <c r="R21" s="480"/>
    </row>
    <row r="22" spans="2:18" s="4" customFormat="1" ht="17.25" customHeight="1" thickBot="1">
      <c r="B22" s="191" t="s">
        <v>63</v>
      </c>
      <c r="C22" s="192"/>
      <c r="D22" s="194"/>
      <c r="E22" s="193" t="s">
        <v>37</v>
      </c>
      <c r="F22" s="195">
        <f>SUM(F20+F21)</f>
        <v>1223.235</v>
      </c>
      <c r="G22" s="196">
        <f>SUM(G20+G21)</f>
        <v>1599.615</v>
      </c>
      <c r="H22" s="475" t="s">
        <v>151</v>
      </c>
      <c r="I22" s="476"/>
      <c r="J22" s="197">
        <f>SUM(J20+J21)</f>
        <v>243.92727272727268</v>
      </c>
      <c r="K22" s="196">
        <f>SUM(K20+K21)</f>
        <v>318.9818181818181</v>
      </c>
      <c r="L22" s="19"/>
      <c r="M22" s="12"/>
      <c r="N22" s="7" t="s">
        <v>25</v>
      </c>
      <c r="O22" s="483" t="s">
        <v>26</v>
      </c>
      <c r="P22" s="484"/>
      <c r="Q22" s="483" t="s">
        <v>26</v>
      </c>
      <c r="R22" s="484"/>
    </row>
    <row r="23" spans="2:18" ht="17.25" customHeight="1" thickTop="1">
      <c r="B23" s="105" t="s">
        <v>18</v>
      </c>
      <c r="C23" s="106"/>
      <c r="D23" s="108">
        <v>110</v>
      </c>
      <c r="E23" s="107" t="s">
        <v>37</v>
      </c>
      <c r="F23" s="109">
        <f>$D$23</f>
        <v>110</v>
      </c>
      <c r="G23" s="110">
        <f>$D$23</f>
        <v>110</v>
      </c>
      <c r="H23" s="425">
        <f>'1 Vgl. m. KM'!H23</f>
        <v>170</v>
      </c>
      <c r="I23" s="427"/>
      <c r="J23" s="111">
        <f>H23</f>
        <v>170</v>
      </c>
      <c r="K23" s="110">
        <f>H23</f>
        <v>170</v>
      </c>
      <c r="L23" s="19"/>
      <c r="M23" s="8"/>
      <c r="N23" s="13" t="s">
        <v>11</v>
      </c>
      <c r="O23" s="16" t="s">
        <v>28</v>
      </c>
      <c r="P23" s="13" t="s">
        <v>27</v>
      </c>
      <c r="Q23" s="16" t="s">
        <v>28</v>
      </c>
      <c r="R23" s="13" t="s">
        <v>27</v>
      </c>
    </row>
    <row r="24" spans="2:18" ht="17.25" customHeight="1">
      <c r="B24" s="112" t="s">
        <v>19</v>
      </c>
      <c r="C24" s="113"/>
      <c r="D24" s="115">
        <v>250</v>
      </c>
      <c r="E24" s="114" t="s">
        <v>37</v>
      </c>
      <c r="F24" s="116">
        <f>$D$24</f>
        <v>250</v>
      </c>
      <c r="G24" s="117">
        <f>$D$24</f>
        <v>250</v>
      </c>
      <c r="H24" s="426">
        <f>'1 Vgl. m. KM'!H24</f>
        <v>110</v>
      </c>
      <c r="I24" s="428"/>
      <c r="J24" s="118">
        <f>H24</f>
        <v>110</v>
      </c>
      <c r="K24" s="117">
        <f>H24</f>
        <v>110</v>
      </c>
      <c r="L24" s="19"/>
      <c r="M24" s="14" t="s">
        <v>24</v>
      </c>
      <c r="N24" s="26">
        <v>1</v>
      </c>
      <c r="O24" s="154">
        <v>21</v>
      </c>
      <c r="P24" s="59">
        <f>N24*O24</f>
        <v>21</v>
      </c>
      <c r="Q24" s="154">
        <v>4.5</v>
      </c>
      <c r="R24" s="59">
        <f>N24*Q24</f>
        <v>4.5</v>
      </c>
    </row>
    <row r="25" spans="2:18" ht="17.25" customHeight="1">
      <c r="B25" s="112" t="s">
        <v>39</v>
      </c>
      <c r="C25" s="113"/>
      <c r="D25" s="119">
        <f>P28</f>
        <v>36.89</v>
      </c>
      <c r="E25" s="114" t="s">
        <v>37</v>
      </c>
      <c r="F25" s="116">
        <f>F16*$D$25</f>
        <v>239.785</v>
      </c>
      <c r="G25" s="117">
        <f>G16*$D$25</f>
        <v>313.565</v>
      </c>
      <c r="H25" s="416">
        <f>R28</f>
        <v>10.947999999999999</v>
      </c>
      <c r="I25" s="428"/>
      <c r="J25" s="118">
        <f>J16*$H$25</f>
        <v>445.08596363636354</v>
      </c>
      <c r="K25" s="117">
        <f>K16*$H$25</f>
        <v>582.0354909090906</v>
      </c>
      <c r="L25" s="19"/>
      <c r="M25" s="17" t="s">
        <v>8</v>
      </c>
      <c r="N25" s="26">
        <v>0.8</v>
      </c>
      <c r="O25" s="154">
        <v>8</v>
      </c>
      <c r="P25" s="59">
        <f>N25*O25</f>
        <v>6.4</v>
      </c>
      <c r="Q25" s="154">
        <v>1.9</v>
      </c>
      <c r="R25" s="59">
        <f>N25*Q25</f>
        <v>1.52</v>
      </c>
    </row>
    <row r="26" spans="2:18" ht="17.25" customHeight="1">
      <c r="B26" s="112" t="s">
        <v>30</v>
      </c>
      <c r="C26" s="113"/>
      <c r="D26" s="120">
        <v>7</v>
      </c>
      <c r="E26" s="114" t="s">
        <v>37</v>
      </c>
      <c r="F26" s="116">
        <f>F16*$D$26</f>
        <v>45.5</v>
      </c>
      <c r="G26" s="117">
        <f>G16*$D$26</f>
        <v>59.5</v>
      </c>
      <c r="H26" s="417"/>
      <c r="I26" s="428"/>
      <c r="J26" s="121"/>
      <c r="K26" s="122"/>
      <c r="L26" s="19"/>
      <c r="M26" s="15" t="s">
        <v>9</v>
      </c>
      <c r="N26" s="27">
        <v>0.6</v>
      </c>
      <c r="O26" s="154">
        <v>6</v>
      </c>
      <c r="P26" s="59">
        <f>N26*O26</f>
        <v>3.5999999999999996</v>
      </c>
      <c r="Q26" s="154">
        <v>5.3</v>
      </c>
      <c r="R26" s="59">
        <f>N26*Q26</f>
        <v>3.1799999999999997</v>
      </c>
    </row>
    <row r="27" spans="2:18" ht="17.25" customHeight="1">
      <c r="B27" s="112" t="s">
        <v>79</v>
      </c>
      <c r="C27" s="113"/>
      <c r="D27" s="115">
        <v>130</v>
      </c>
      <c r="E27" s="114" t="s">
        <v>37</v>
      </c>
      <c r="F27" s="116">
        <f>$D$27</f>
        <v>130</v>
      </c>
      <c r="G27" s="117">
        <f>$D$27</f>
        <v>130</v>
      </c>
      <c r="H27" s="426">
        <f>'1 Vgl. m. KM'!H27</f>
        <v>170</v>
      </c>
      <c r="I27" s="428"/>
      <c r="J27" s="118">
        <f>H27</f>
        <v>170</v>
      </c>
      <c r="K27" s="117">
        <f>H27</f>
        <v>170</v>
      </c>
      <c r="L27" s="19"/>
      <c r="M27" s="10"/>
      <c r="N27" s="11"/>
      <c r="O27" s="14" t="s">
        <v>22</v>
      </c>
      <c r="P27" s="60">
        <f>SUM(P24:P26)</f>
        <v>31</v>
      </c>
      <c r="Q27" s="14" t="s">
        <v>22</v>
      </c>
      <c r="R27" s="60">
        <f>SUM(R24:R26)</f>
        <v>9.2</v>
      </c>
    </row>
    <row r="28" spans="2:18" ht="17.25" customHeight="1">
      <c r="B28" s="123" t="s">
        <v>90</v>
      </c>
      <c r="C28" s="124"/>
      <c r="D28" s="126">
        <v>160</v>
      </c>
      <c r="E28" s="125" t="s">
        <v>37</v>
      </c>
      <c r="F28" s="127">
        <f>$D$28</f>
        <v>160</v>
      </c>
      <c r="G28" s="128">
        <f>$D$28</f>
        <v>160</v>
      </c>
      <c r="H28" s="419">
        <f>'1 Vgl. m. KM'!H28</f>
        <v>7</v>
      </c>
      <c r="I28" s="125" t="s">
        <v>110</v>
      </c>
      <c r="J28" s="129"/>
      <c r="K28" s="130"/>
      <c r="L28" s="19"/>
      <c r="M28" s="18" t="s">
        <v>29</v>
      </c>
      <c r="N28" s="96">
        <v>1.19</v>
      </c>
      <c r="O28" s="15" t="s">
        <v>23</v>
      </c>
      <c r="P28" s="9">
        <f>P27*N28</f>
        <v>36.89</v>
      </c>
      <c r="Q28" s="15" t="s">
        <v>23</v>
      </c>
      <c r="R28" s="9">
        <f>R27*N28</f>
        <v>10.947999999999999</v>
      </c>
    </row>
    <row r="29" spans="2:12" ht="17.25" customHeight="1">
      <c r="B29" s="131" t="s">
        <v>31</v>
      </c>
      <c r="C29" s="132"/>
      <c r="D29" s="134"/>
      <c r="E29" s="133" t="s">
        <v>37</v>
      </c>
      <c r="F29" s="135"/>
      <c r="G29" s="136"/>
      <c r="H29" s="419">
        <f>H28*N28</f>
        <v>8.33</v>
      </c>
      <c r="I29" s="125" t="s">
        <v>111</v>
      </c>
      <c r="J29" s="137">
        <f>J16*$H$29</f>
        <v>338.6523636363636</v>
      </c>
      <c r="K29" s="138">
        <f>K16*$H$29</f>
        <v>442.8530909090908</v>
      </c>
      <c r="L29" s="19"/>
    </row>
    <row r="30" spans="2:12" ht="17.25" customHeight="1">
      <c r="B30" s="112" t="s">
        <v>61</v>
      </c>
      <c r="C30" s="113"/>
      <c r="D30" s="115">
        <v>20</v>
      </c>
      <c r="E30" s="114" t="s">
        <v>37</v>
      </c>
      <c r="F30" s="116">
        <f>$D$30</f>
        <v>20</v>
      </c>
      <c r="G30" s="117">
        <f>$D$30</f>
        <v>20</v>
      </c>
      <c r="H30" s="417"/>
      <c r="I30" s="428"/>
      <c r="J30" s="121"/>
      <c r="K30" s="122"/>
      <c r="L30" s="19"/>
    </row>
    <row r="31" spans="2:12" ht="17.25" customHeight="1">
      <c r="B31" s="112" t="s">
        <v>113</v>
      </c>
      <c r="C31" s="113"/>
      <c r="D31" s="139"/>
      <c r="E31" s="114" t="s">
        <v>37</v>
      </c>
      <c r="F31" s="140"/>
      <c r="G31" s="122"/>
      <c r="H31" s="432">
        <f>'1 Vgl. m. KM'!H31</f>
        <v>5</v>
      </c>
      <c r="I31" s="428"/>
      <c r="J31" s="118">
        <f>IF($J$15="x",$H$31*J18,0)</f>
        <v>152.45454545454544</v>
      </c>
      <c r="K31" s="117">
        <f>IF($J$15="x",$H$31*K18,0)</f>
        <v>199.36363636363632</v>
      </c>
      <c r="L31" s="19"/>
    </row>
    <row r="32" spans="2:12" ht="17.25" customHeight="1">
      <c r="B32" s="131" t="s">
        <v>32</v>
      </c>
      <c r="C32" s="132"/>
      <c r="D32" s="115">
        <v>25</v>
      </c>
      <c r="E32" s="133" t="s">
        <v>37</v>
      </c>
      <c r="F32" s="141">
        <f>D32</f>
        <v>25</v>
      </c>
      <c r="G32" s="138">
        <f>D32</f>
        <v>25</v>
      </c>
      <c r="H32" s="421"/>
      <c r="I32" s="429"/>
      <c r="J32" s="137">
        <f>F32</f>
        <v>25</v>
      </c>
      <c r="K32" s="138">
        <f>G32</f>
        <v>25</v>
      </c>
      <c r="L32" s="19"/>
    </row>
    <row r="33" spans="2:12" ht="17.25" customHeight="1">
      <c r="B33" s="142" t="s">
        <v>53</v>
      </c>
      <c r="C33" s="143"/>
      <c r="D33" s="145">
        <v>15</v>
      </c>
      <c r="E33" s="144" t="s">
        <v>37</v>
      </c>
      <c r="F33" s="146">
        <f>$D$33</f>
        <v>15</v>
      </c>
      <c r="G33" s="147">
        <f>$D$33</f>
        <v>15</v>
      </c>
      <c r="H33" s="433">
        <f>'1 Vgl. m. KM'!H33</f>
        <v>10</v>
      </c>
      <c r="I33" s="430"/>
      <c r="J33" s="148">
        <f>H33</f>
        <v>10</v>
      </c>
      <c r="K33" s="147">
        <f>H33</f>
        <v>10</v>
      </c>
      <c r="L33" s="19"/>
    </row>
    <row r="34" spans="2:12" s="4" customFormat="1" ht="17.25" customHeight="1" thickBot="1">
      <c r="B34" s="473" t="s">
        <v>62</v>
      </c>
      <c r="C34" s="474"/>
      <c r="D34" s="150"/>
      <c r="E34" s="149" t="s">
        <v>37</v>
      </c>
      <c r="F34" s="151">
        <f>SUM(F23:F33)</f>
        <v>995.285</v>
      </c>
      <c r="G34" s="152">
        <f>SUM(G23:G33)</f>
        <v>1083.065</v>
      </c>
      <c r="H34" s="423"/>
      <c r="I34" s="431"/>
      <c r="J34" s="153">
        <f>SUM(J23:J33)</f>
        <v>1421.1928727272725</v>
      </c>
      <c r="K34" s="152">
        <f>SUM(K23:K33)</f>
        <v>1709.2522181818176</v>
      </c>
      <c r="L34" s="20"/>
    </row>
    <row r="35" spans="2:12" s="104" customFormat="1" ht="18" customHeight="1" thickBot="1" thickTop="1">
      <c r="B35" s="481" t="s">
        <v>36</v>
      </c>
      <c r="C35" s="482"/>
      <c r="D35" s="98"/>
      <c r="E35" s="97" t="s">
        <v>37</v>
      </c>
      <c r="F35" s="99">
        <f>F22-F34</f>
        <v>227.94999999999993</v>
      </c>
      <c r="G35" s="100">
        <f>G22-G34</f>
        <v>516.55</v>
      </c>
      <c r="H35" s="485" t="s">
        <v>128</v>
      </c>
      <c r="I35" s="486"/>
      <c r="J35" s="101">
        <f>F35</f>
        <v>227.94999999999993</v>
      </c>
      <c r="K35" s="102">
        <f>G35</f>
        <v>516.55</v>
      </c>
      <c r="L35" s="103"/>
    </row>
    <row r="36" spans="2:13" s="4" customFormat="1" ht="18" customHeight="1">
      <c r="B36" s="469" t="s">
        <v>156</v>
      </c>
      <c r="C36" s="470"/>
      <c r="D36" s="470"/>
      <c r="E36" s="470"/>
      <c r="F36" s="54"/>
      <c r="G36" s="73"/>
      <c r="H36" s="87" t="s">
        <v>154</v>
      </c>
      <c r="I36" s="87" t="s">
        <v>33</v>
      </c>
      <c r="J36" s="88">
        <f>J34-J22+J35</f>
        <v>1405.2155999999995</v>
      </c>
      <c r="K36" s="89">
        <f>K34-K22+K35</f>
        <v>1906.8203999999994</v>
      </c>
      <c r="L36" s="33"/>
      <c r="M36" s="262" t="s">
        <v>105</v>
      </c>
    </row>
    <row r="37" spans="2:12" s="4" customFormat="1" ht="18" customHeight="1">
      <c r="B37" s="471"/>
      <c r="C37" s="472"/>
      <c r="D37" s="472"/>
      <c r="E37" s="472"/>
      <c r="F37" s="55"/>
      <c r="G37" s="53"/>
      <c r="H37" s="49"/>
      <c r="I37" s="50" t="s">
        <v>34</v>
      </c>
      <c r="J37" s="51">
        <f>J36/(1+$B$20)</f>
        <v>1269.3907859078586</v>
      </c>
      <c r="K37" s="52">
        <f>K36/(1+$B$20)</f>
        <v>1722.5116531165306</v>
      </c>
      <c r="L37" s="33"/>
    </row>
    <row r="38" spans="2:12" s="4" customFormat="1" ht="18" customHeight="1">
      <c r="B38" s="471"/>
      <c r="C38" s="472"/>
      <c r="D38" s="472"/>
      <c r="E38" s="472"/>
      <c r="F38" s="55"/>
      <c r="G38" s="53"/>
      <c r="H38" s="49"/>
      <c r="I38" s="234" t="s">
        <v>35</v>
      </c>
      <c r="J38" s="235">
        <f>J37/J$16</f>
        <v>31.223834179307797</v>
      </c>
      <c r="K38" s="236">
        <f>K37/$K$16</f>
        <v>32.400184993642</v>
      </c>
      <c r="L38" s="33"/>
    </row>
    <row r="39" spans="2:12" s="4" customFormat="1" ht="18" customHeight="1">
      <c r="B39" s="471"/>
      <c r="C39" s="472"/>
      <c r="D39" s="472"/>
      <c r="E39" s="472"/>
      <c r="F39" s="55"/>
      <c r="G39" s="91"/>
      <c r="H39" s="92"/>
      <c r="I39" s="83" t="s">
        <v>48</v>
      </c>
      <c r="J39" s="84">
        <f>J38/H17</f>
        <v>94.61767933123575</v>
      </c>
      <c r="K39" s="85">
        <f>K38/H17</f>
        <v>98.18237876861211</v>
      </c>
      <c r="L39" s="33"/>
    </row>
    <row r="40" spans="2:13" ht="18" customHeight="1">
      <c r="B40" s="471"/>
      <c r="C40" s="472"/>
      <c r="D40" s="472"/>
      <c r="E40" s="472"/>
      <c r="F40" s="55"/>
      <c r="G40" s="79"/>
      <c r="H40" s="93" t="s">
        <v>107</v>
      </c>
      <c r="I40" s="93" t="s">
        <v>33</v>
      </c>
      <c r="J40" s="94">
        <f>J36-J29</f>
        <v>1066.563236363636</v>
      </c>
      <c r="K40" s="95">
        <f>K36-K29</f>
        <v>1463.9673090909087</v>
      </c>
      <c r="L40" s="19"/>
      <c r="M40" s="263" t="s">
        <v>106</v>
      </c>
    </row>
    <row r="41" spans="2:12" ht="18" customHeight="1">
      <c r="B41" s="471"/>
      <c r="C41" s="472"/>
      <c r="D41" s="472"/>
      <c r="E41" s="472"/>
      <c r="F41" s="55"/>
      <c r="G41" s="46"/>
      <c r="H41" s="46"/>
      <c r="I41" s="47" t="s">
        <v>34</v>
      </c>
      <c r="J41" s="48">
        <f>J40/(1+$B$20)</f>
        <v>963.4717582327335</v>
      </c>
      <c r="K41" s="44">
        <f>K40/(1+$B$20)</f>
        <v>1322.4636938490594</v>
      </c>
      <c r="L41" s="19"/>
    </row>
    <row r="42" spans="2:12" ht="18" customHeight="1">
      <c r="B42" s="471"/>
      <c r="C42" s="472"/>
      <c r="D42" s="472"/>
      <c r="E42" s="472"/>
      <c r="F42" s="55"/>
      <c r="G42" s="46"/>
      <c r="H42" s="46"/>
      <c r="I42" s="65" t="s">
        <v>35</v>
      </c>
      <c r="J42" s="66">
        <f>J41/J$16</f>
        <v>23.69899226422198</v>
      </c>
      <c r="K42" s="67">
        <f>K41/$K$16</f>
        <v>24.875343078556185</v>
      </c>
      <c r="L42" s="35"/>
    </row>
    <row r="43" spans="2:12" ht="18" customHeight="1" thickBot="1">
      <c r="B43" s="56"/>
      <c r="C43" s="57"/>
      <c r="D43" s="57"/>
      <c r="E43" s="57"/>
      <c r="F43" s="58"/>
      <c r="G43" s="75"/>
      <c r="H43" s="75"/>
      <c r="I43" s="90" t="s">
        <v>48</v>
      </c>
      <c r="J43" s="77">
        <f>J42/H17</f>
        <v>71.81512807339995</v>
      </c>
      <c r="K43" s="78">
        <f>K42/H17</f>
        <v>75.37982751077631</v>
      </c>
      <c r="L43" s="35"/>
    </row>
    <row r="44" spans="4:9" ht="6.75" customHeight="1" thickBot="1">
      <c r="D44" s="2"/>
      <c r="E44" s="2"/>
      <c r="H44" s="2"/>
      <c r="I44" s="2"/>
    </row>
    <row r="45" spans="2:11" ht="18" customHeight="1">
      <c r="B45" s="491" t="s">
        <v>108</v>
      </c>
      <c r="C45" s="492"/>
      <c r="D45" s="492"/>
      <c r="E45" s="198" t="s">
        <v>81</v>
      </c>
      <c r="F45" s="199"/>
      <c r="G45" s="199"/>
      <c r="H45" s="198"/>
      <c r="I45" s="200" t="s">
        <v>37</v>
      </c>
      <c r="J45" s="499">
        <v>450</v>
      </c>
      <c r="K45" s="500"/>
    </row>
    <row r="46" spans="2:11" ht="18" customHeight="1">
      <c r="B46" s="201"/>
      <c r="C46" s="202"/>
      <c r="D46" s="202"/>
      <c r="E46" s="203" t="s">
        <v>80</v>
      </c>
      <c r="F46" s="42"/>
      <c r="G46" s="204"/>
      <c r="H46" s="203"/>
      <c r="I46" s="205" t="s">
        <v>37</v>
      </c>
      <c r="J46" s="493">
        <v>300</v>
      </c>
      <c r="K46" s="494"/>
    </row>
    <row r="47" spans="2:11" ht="18" customHeight="1">
      <c r="B47" s="206"/>
      <c r="C47" s="207"/>
      <c r="D47" s="207"/>
      <c r="E47" s="203" t="s">
        <v>52</v>
      </c>
      <c r="F47" s="42"/>
      <c r="G47" s="204"/>
      <c r="H47" s="203"/>
      <c r="I47" s="205" t="s">
        <v>37</v>
      </c>
      <c r="J47" s="493">
        <v>150</v>
      </c>
      <c r="K47" s="494"/>
    </row>
    <row r="48" spans="2:13" ht="18" customHeight="1">
      <c r="B48" s="206"/>
      <c r="C48" s="207"/>
      <c r="D48" s="207"/>
      <c r="E48" s="208" t="s">
        <v>129</v>
      </c>
      <c r="F48" s="208"/>
      <c r="G48" s="209"/>
      <c r="H48" s="208"/>
      <c r="I48" s="233" t="s">
        <v>37</v>
      </c>
      <c r="J48" s="497">
        <v>270</v>
      </c>
      <c r="K48" s="498"/>
      <c r="M48" s="264"/>
    </row>
    <row r="49" spans="2:11" ht="18" customHeight="1" thickBot="1">
      <c r="B49" s="206"/>
      <c r="C49" s="207"/>
      <c r="D49" s="207"/>
      <c r="E49" s="255" t="s">
        <v>49</v>
      </c>
      <c r="F49" s="256"/>
      <c r="G49" s="256"/>
      <c r="H49" s="257"/>
      <c r="I49" s="258" t="s">
        <v>37</v>
      </c>
      <c r="J49" s="495">
        <f>J45+J46+J47-J48</f>
        <v>630</v>
      </c>
      <c r="K49" s="496"/>
    </row>
    <row r="50" spans="2:11" ht="18" customHeight="1" thickBot="1">
      <c r="B50" s="37"/>
      <c r="C50" s="34"/>
      <c r="D50" s="34"/>
      <c r="E50" s="3"/>
      <c r="F50" s="3"/>
      <c r="G50" s="21"/>
      <c r="H50" s="3"/>
      <c r="I50" s="36" t="s">
        <v>46</v>
      </c>
      <c r="J50" s="229">
        <f>J16</f>
        <v>40.65454545454545</v>
      </c>
      <c r="K50" s="230">
        <f>K16</f>
        <v>53.16363636363635</v>
      </c>
    </row>
    <row r="51" spans="2:13" ht="18" customHeight="1">
      <c r="B51" s="469" t="s">
        <v>148</v>
      </c>
      <c r="C51" s="470"/>
      <c r="D51" s="470"/>
      <c r="E51" s="477"/>
      <c r="F51" s="43"/>
      <c r="G51" s="73" t="s">
        <v>44</v>
      </c>
      <c r="H51" s="74"/>
      <c r="I51" s="87" t="s">
        <v>33</v>
      </c>
      <c r="J51" s="237">
        <f>J34+J49-J22</f>
        <v>1807.2655999999997</v>
      </c>
      <c r="K51" s="89">
        <f>K34+J49-K22</f>
        <v>2020.2703999999994</v>
      </c>
      <c r="M51" s="262" t="s">
        <v>109</v>
      </c>
    </row>
    <row r="52" spans="2:11" ht="18" customHeight="1">
      <c r="B52" s="471"/>
      <c r="C52" s="472"/>
      <c r="D52" s="472"/>
      <c r="E52" s="478"/>
      <c r="F52" s="45"/>
      <c r="G52" s="53"/>
      <c r="H52" s="49"/>
      <c r="I52" s="50" t="s">
        <v>34</v>
      </c>
      <c r="J52" s="51">
        <f>J51/(1+$B$20)</f>
        <v>1632.579584462511</v>
      </c>
      <c r="K52" s="52">
        <f>K51/(1+$B$20)</f>
        <v>1824.9958446251123</v>
      </c>
    </row>
    <row r="53" spans="2:11" ht="18" customHeight="1">
      <c r="B53" s="471"/>
      <c r="C53" s="472"/>
      <c r="D53" s="472"/>
      <c r="E53" s="478"/>
      <c r="F53" s="68"/>
      <c r="G53" s="53"/>
      <c r="H53" s="49"/>
      <c r="I53" s="234" t="s">
        <v>35</v>
      </c>
      <c r="J53" s="235">
        <f>J52/J$16</f>
        <v>40.1573690274768</v>
      </c>
      <c r="K53" s="236">
        <f>K52/$K$16</f>
        <v>34.327897214220656</v>
      </c>
    </row>
    <row r="54" spans="2:11" ht="18" customHeight="1">
      <c r="B54" s="471"/>
      <c r="C54" s="472"/>
      <c r="D54" s="472"/>
      <c r="E54" s="478"/>
      <c r="F54" s="80"/>
      <c r="G54" s="81"/>
      <c r="H54" s="82"/>
      <c r="I54" s="83" t="s">
        <v>48</v>
      </c>
      <c r="J54" s="84">
        <f>J53/H17</f>
        <v>121.68899705295999</v>
      </c>
      <c r="K54" s="85">
        <f>K53/H17</f>
        <v>104.0239309521838</v>
      </c>
    </row>
    <row r="55" spans="2:13" ht="18" customHeight="1">
      <c r="B55" s="471"/>
      <c r="C55" s="472"/>
      <c r="D55" s="472"/>
      <c r="E55" s="478"/>
      <c r="F55" s="45"/>
      <c r="G55" s="79" t="s">
        <v>45</v>
      </c>
      <c r="H55" s="46"/>
      <c r="I55" s="93" t="s">
        <v>33</v>
      </c>
      <c r="J55" s="94">
        <f>J34+J49-J22-J29</f>
        <v>1468.6132363636361</v>
      </c>
      <c r="K55" s="95">
        <f>K34+J49-K22-K29</f>
        <v>1577.4173090909087</v>
      </c>
      <c r="M55" s="263" t="s">
        <v>106</v>
      </c>
    </row>
    <row r="56" spans="2:11" ht="18" customHeight="1">
      <c r="B56" s="471"/>
      <c r="C56" s="472"/>
      <c r="D56" s="472"/>
      <c r="E56" s="478"/>
      <c r="F56" s="45"/>
      <c r="G56" s="46"/>
      <c r="H56" s="46"/>
      <c r="I56" s="47" t="s">
        <v>34</v>
      </c>
      <c r="J56" s="48">
        <f>J55/(1+$B$20)</f>
        <v>1326.6605567873858</v>
      </c>
      <c r="K56" s="44">
        <f>K55/(1+$B$20)</f>
        <v>1424.947885357641</v>
      </c>
    </row>
    <row r="57" spans="2:11" ht="18" customHeight="1">
      <c r="B57" s="471"/>
      <c r="C57" s="472"/>
      <c r="D57" s="472"/>
      <c r="E57" s="478"/>
      <c r="F57" s="45"/>
      <c r="G57" s="46"/>
      <c r="H57" s="46"/>
      <c r="I57" s="93" t="s">
        <v>35</v>
      </c>
      <c r="J57" s="238">
        <f>J56/J$16</f>
        <v>32.63252711239098</v>
      </c>
      <c r="K57" s="239">
        <f>K56/$K$16</f>
        <v>26.803055299134844</v>
      </c>
    </row>
    <row r="58" spans="2:11" ht="18" customHeight="1" thickBot="1">
      <c r="B58" s="69"/>
      <c r="C58" s="70"/>
      <c r="D58" s="71"/>
      <c r="E58" s="72"/>
      <c r="F58" s="69"/>
      <c r="G58" s="75"/>
      <c r="H58" s="75"/>
      <c r="I58" s="76" t="s">
        <v>48</v>
      </c>
      <c r="J58" s="77">
        <f>J57/H17</f>
        <v>98.88644579512417</v>
      </c>
      <c r="K58" s="78">
        <f>K57/H17</f>
        <v>81.221379694348</v>
      </c>
    </row>
    <row r="59" spans="4:9" ht="8.25" customHeight="1">
      <c r="D59" s="2"/>
      <c r="E59" s="2"/>
      <c r="H59" s="2"/>
      <c r="I59" s="2"/>
    </row>
    <row r="60" spans="2:12" ht="23.25" customHeight="1" thickBot="1">
      <c r="B60" s="487" t="s">
        <v>157</v>
      </c>
      <c r="C60" s="488"/>
      <c r="D60" s="488"/>
      <c r="E60" s="488"/>
      <c r="F60" s="488"/>
      <c r="G60" s="488"/>
      <c r="H60" s="488"/>
      <c r="I60" s="488"/>
      <c r="J60" s="488"/>
      <c r="K60" s="488"/>
      <c r="L60" s="22"/>
    </row>
    <row r="61" spans="2:12" ht="20.25" customHeight="1" thickBot="1">
      <c r="B61" s="38" t="s">
        <v>58</v>
      </c>
      <c r="C61" s="39" t="s">
        <v>42</v>
      </c>
      <c r="D61" s="252">
        <f>E61-$D$80</f>
        <v>140</v>
      </c>
      <c r="E61" s="63">
        <f>F61-$D$80</f>
        <v>150</v>
      </c>
      <c r="F61" s="63">
        <f>G61-$D$80</f>
        <v>160</v>
      </c>
      <c r="G61" s="64">
        <f>D19</f>
        <v>170</v>
      </c>
      <c r="H61" s="252">
        <f>G61+$D$80</f>
        <v>180</v>
      </c>
      <c r="I61" s="40">
        <f>H61+$D$80</f>
        <v>190</v>
      </c>
      <c r="J61" s="253">
        <f>I61+$D$80</f>
        <v>200</v>
      </c>
      <c r="K61" s="41">
        <f>J61+$D$80</f>
        <v>210</v>
      </c>
      <c r="L61" s="3"/>
    </row>
    <row r="62" spans="2:12" ht="20.25" customHeight="1">
      <c r="B62" s="220" t="s">
        <v>64</v>
      </c>
      <c r="C62" s="221" t="s">
        <v>42</v>
      </c>
      <c r="D62" s="222">
        <f aca="true" t="shared" si="0" ref="D62:F63">E62-$J$80</f>
        <v>27.603673365735027</v>
      </c>
      <c r="E62" s="222">
        <f t="shared" si="0"/>
        <v>29.20251057503735</v>
      </c>
      <c r="F62" s="223">
        <f t="shared" si="0"/>
        <v>30.801347784339676</v>
      </c>
      <c r="G62" s="254">
        <f>K38</f>
        <v>32.400184993642</v>
      </c>
      <c r="H62" s="224">
        <f aca="true" t="shared" si="1" ref="H62:K63">G62+$J$80</f>
        <v>33.999022202944325</v>
      </c>
      <c r="I62" s="222">
        <f t="shared" si="1"/>
        <v>35.59785941224665</v>
      </c>
      <c r="J62" s="222">
        <f t="shared" si="1"/>
        <v>37.19669662154897</v>
      </c>
      <c r="K62" s="225">
        <f t="shared" si="1"/>
        <v>38.7955338308513</v>
      </c>
      <c r="L62" s="22"/>
    </row>
    <row r="63" spans="2:12" ht="20.25" customHeight="1">
      <c r="B63" s="298" t="s">
        <v>65</v>
      </c>
      <c r="C63" s="299" t="s">
        <v>42</v>
      </c>
      <c r="D63" s="300">
        <f t="shared" si="0"/>
        <v>20.07883145064921</v>
      </c>
      <c r="E63" s="300">
        <f t="shared" si="0"/>
        <v>21.677668659951536</v>
      </c>
      <c r="F63" s="301">
        <f t="shared" si="0"/>
        <v>23.27650586925386</v>
      </c>
      <c r="G63" s="302">
        <f>K42</f>
        <v>24.875343078556185</v>
      </c>
      <c r="H63" s="303">
        <f t="shared" si="1"/>
        <v>26.47418028785851</v>
      </c>
      <c r="I63" s="300">
        <f t="shared" si="1"/>
        <v>28.073017497160833</v>
      </c>
      <c r="J63" s="300">
        <f t="shared" si="1"/>
        <v>29.671854706463158</v>
      </c>
      <c r="K63" s="304">
        <f t="shared" si="1"/>
        <v>31.270691915765482</v>
      </c>
      <c r="L63" s="22"/>
    </row>
    <row r="64" spans="2:12" ht="20.25" customHeight="1">
      <c r="B64" s="298" t="s">
        <v>65</v>
      </c>
      <c r="C64" s="299" t="s">
        <v>37</v>
      </c>
      <c r="D64" s="305">
        <f>E64-$J$81</f>
        <v>1067.4636938490594</v>
      </c>
      <c r="E64" s="305">
        <f>F64-$J$81</f>
        <v>1152.4636938490594</v>
      </c>
      <c r="F64" s="306">
        <f>G64-$J$81</f>
        <v>1237.4636938490594</v>
      </c>
      <c r="G64" s="307">
        <f>K41</f>
        <v>1322.4636938490594</v>
      </c>
      <c r="H64" s="308">
        <f>G64+$J$81</f>
        <v>1407.4636938490594</v>
      </c>
      <c r="I64" s="305">
        <f>H64+$J$81</f>
        <v>1492.4636938490594</v>
      </c>
      <c r="J64" s="305">
        <f>I64+$J$81</f>
        <v>1577.4636938490594</v>
      </c>
      <c r="K64" s="309">
        <f>J64+$J$81</f>
        <v>1662.4636938490594</v>
      </c>
      <c r="L64" s="22"/>
    </row>
    <row r="65" spans="2:11" ht="29.25" customHeight="1" thickBot="1">
      <c r="B65" s="489" t="s">
        <v>161</v>
      </c>
      <c r="C65" s="490"/>
      <c r="D65" s="490"/>
      <c r="E65" s="490"/>
      <c r="F65" s="490"/>
      <c r="G65" s="490"/>
      <c r="H65" s="490"/>
      <c r="I65" s="490"/>
      <c r="J65" s="490"/>
      <c r="K65" s="490"/>
    </row>
    <row r="66" spans="2:13" ht="20.25" customHeight="1" thickBot="1">
      <c r="B66" s="38" t="s">
        <v>68</v>
      </c>
      <c r="C66" s="39" t="s">
        <v>20</v>
      </c>
      <c r="D66" s="211">
        <v>35</v>
      </c>
      <c r="E66" s="211">
        <v>40</v>
      </c>
      <c r="F66" s="212">
        <v>45</v>
      </c>
      <c r="G66" s="211">
        <v>50</v>
      </c>
      <c r="H66" s="214">
        <v>55</v>
      </c>
      <c r="I66" s="211">
        <v>60</v>
      </c>
      <c r="J66" s="211">
        <v>65</v>
      </c>
      <c r="K66" s="213">
        <v>70</v>
      </c>
      <c r="L66" s="210"/>
      <c r="M66" s="325">
        <f>K16</f>
        <v>53.16363636363635</v>
      </c>
    </row>
    <row r="67" spans="2:13" ht="20.25" customHeight="1">
      <c r="B67" s="220" t="s">
        <v>66</v>
      </c>
      <c r="C67" s="221" t="s">
        <v>42</v>
      </c>
      <c r="D67" s="222">
        <f aca="true" t="shared" si="2" ref="D67:K67">IF($J$15="x",(D$66*$H$29+D$66*$H$18*$H$31+D$66*$H$25+$J$23+$J$24+$J$27+$J$32+$J$33+$J$49-D$66*$H$18*$H$21)/D$66/(1+$B$20),(D$66*$H$29+D$66*$H$25+$J$23+$J$24+$J$27+$J$32+$J$33+$J$49)/D$66/(1+$B$20))</f>
        <v>44.160020647825526</v>
      </c>
      <c r="E67" s="222">
        <f t="shared" si="2"/>
        <v>40.56278229448961</v>
      </c>
      <c r="F67" s="223">
        <f t="shared" si="2"/>
        <v>37.764930241895016</v>
      </c>
      <c r="G67" s="226">
        <f t="shared" si="2"/>
        <v>35.52664859981933</v>
      </c>
      <c r="H67" s="222">
        <f t="shared" si="2"/>
        <v>33.69532725630287</v>
      </c>
      <c r="I67" s="222">
        <f t="shared" si="2"/>
        <v>32.16922613670581</v>
      </c>
      <c r="J67" s="222">
        <f t="shared" si="2"/>
        <v>30.877909804739073</v>
      </c>
      <c r="K67" s="225">
        <f t="shared" si="2"/>
        <v>29.77106723448187</v>
      </c>
      <c r="L67" s="21"/>
      <c r="M67" s="326">
        <f>K53</f>
        <v>34.327897214220656</v>
      </c>
    </row>
    <row r="68" spans="2:13" ht="20.25" customHeight="1">
      <c r="B68" s="298" t="s">
        <v>67</v>
      </c>
      <c r="C68" s="299" t="s">
        <v>42</v>
      </c>
      <c r="D68" s="300">
        <f aca="true" t="shared" si="3" ref="D68:K68">IF($J$15="x",(D$66*$H$18*$H$31+D$66*$H$25+$J$23+$J$24+$J$27+$J$32+$J$33+$J$49-D$66*$H$18*$H$21)/D$66/(1+$B$20),(D$66*$H$25+$J$23+$J$24+$J$27+$J$32+$J$33+$J$49)/D$66/(1+$B$20))</f>
        <v>36.6351787327397</v>
      </c>
      <c r="E68" s="300">
        <f t="shared" si="3"/>
        <v>33.03794037940379</v>
      </c>
      <c r="F68" s="301">
        <f t="shared" si="3"/>
        <v>30.24008832680919</v>
      </c>
      <c r="G68" s="443">
        <f t="shared" si="3"/>
        <v>28.001806684733516</v>
      </c>
      <c r="H68" s="300">
        <f t="shared" si="3"/>
        <v>26.170485341217045</v>
      </c>
      <c r="I68" s="300">
        <f t="shared" si="3"/>
        <v>24.644384221619994</v>
      </c>
      <c r="J68" s="300">
        <f t="shared" si="3"/>
        <v>23.353067889653257</v>
      </c>
      <c r="K68" s="304">
        <f t="shared" si="3"/>
        <v>22.246225319396046</v>
      </c>
      <c r="L68" s="21"/>
      <c r="M68" s="436">
        <f>K57</f>
        <v>26.803055299134844</v>
      </c>
    </row>
    <row r="69" spans="2:13" ht="20.25" customHeight="1" thickBot="1">
      <c r="B69" s="437" t="s">
        <v>67</v>
      </c>
      <c r="C69" s="438" t="s">
        <v>159</v>
      </c>
      <c r="D69" s="439">
        <f>D68*D66</f>
        <v>1282.2312556458896</v>
      </c>
      <c r="E69" s="439">
        <f aca="true" t="shared" si="4" ref="E69:K69">E68*E66</f>
        <v>1321.5176151761516</v>
      </c>
      <c r="F69" s="440">
        <f t="shared" si="4"/>
        <v>1360.8039747064136</v>
      </c>
      <c r="G69" s="441">
        <f t="shared" si="4"/>
        <v>1400.0903342366757</v>
      </c>
      <c r="H69" s="439">
        <f t="shared" si="4"/>
        <v>1439.3766937669375</v>
      </c>
      <c r="I69" s="439">
        <f t="shared" si="4"/>
        <v>1478.6630532971997</v>
      </c>
      <c r="J69" s="439">
        <f t="shared" si="4"/>
        <v>1517.9494128274616</v>
      </c>
      <c r="K69" s="442">
        <f t="shared" si="4"/>
        <v>1557.2357723577234</v>
      </c>
      <c r="L69" s="21"/>
      <c r="M69" s="435">
        <f>K56</f>
        <v>1424.947885357641</v>
      </c>
    </row>
    <row r="70" spans="2:12" ht="20.25" customHeight="1">
      <c r="B70" s="86"/>
      <c r="C70" s="21"/>
      <c r="D70" s="21"/>
      <c r="E70" s="21"/>
      <c r="F70" s="21"/>
      <c r="G70" s="21"/>
      <c r="H70" s="21"/>
      <c r="I70" s="21"/>
      <c r="J70" s="21"/>
      <c r="K70" s="21"/>
      <c r="L70" s="21"/>
    </row>
    <row r="71" spans="3:12" ht="6.75" customHeight="1">
      <c r="C71" s="21"/>
      <c r="D71" s="30"/>
      <c r="E71" s="30"/>
      <c r="F71" s="31"/>
      <c r="G71" s="31"/>
      <c r="H71" s="30"/>
      <c r="I71" s="28"/>
      <c r="J71" s="29"/>
      <c r="K71" s="29"/>
      <c r="L71" s="22"/>
    </row>
    <row r="72" spans="2:12" ht="18" customHeight="1">
      <c r="B72" s="3"/>
      <c r="C72" s="21"/>
      <c r="D72" s="30"/>
      <c r="E72" s="30"/>
      <c r="F72" s="31"/>
      <c r="G72" s="31"/>
      <c r="H72" s="30"/>
      <c r="L72" s="22"/>
    </row>
    <row r="73" spans="2:12" ht="255" customHeight="1">
      <c r="B73" s="3"/>
      <c r="C73" s="21"/>
      <c r="D73" s="30"/>
      <c r="E73" s="30"/>
      <c r="F73" s="31"/>
      <c r="G73" s="31"/>
      <c r="H73" s="30"/>
      <c r="L73" s="22"/>
    </row>
    <row r="74" spans="2:12" ht="126" customHeight="1">
      <c r="B74" s="3"/>
      <c r="C74" s="21"/>
      <c r="D74" s="30"/>
      <c r="E74" s="30"/>
      <c r="F74" s="31"/>
      <c r="G74" s="31"/>
      <c r="H74" s="30"/>
      <c r="L74" s="22"/>
    </row>
    <row r="75" spans="2:12" ht="8.25" customHeight="1">
      <c r="B75" s="3"/>
      <c r="C75" s="21"/>
      <c r="D75" s="30"/>
      <c r="E75" s="30"/>
      <c r="F75" s="31"/>
      <c r="G75" s="31"/>
      <c r="H75" s="30"/>
      <c r="I75" s="62"/>
      <c r="J75" s="62"/>
      <c r="K75" s="62"/>
      <c r="L75" s="22"/>
    </row>
    <row r="76" spans="4:9" ht="15.75" customHeight="1">
      <c r="D76" s="2"/>
      <c r="E76" s="2"/>
      <c r="H76" s="2"/>
      <c r="I76" s="2"/>
    </row>
    <row r="77" spans="4:9" ht="15.75" customHeight="1">
      <c r="D77" s="2"/>
      <c r="E77" s="2"/>
      <c r="H77" s="2"/>
      <c r="I77" s="2"/>
    </row>
    <row r="78" spans="4:9" ht="13.5">
      <c r="D78" s="2"/>
      <c r="E78" s="2"/>
      <c r="H78" s="2"/>
      <c r="I78" s="2"/>
    </row>
    <row r="79" spans="4:9" ht="13.5">
      <c r="D79" s="2"/>
      <c r="E79" s="2"/>
      <c r="H79" s="2"/>
      <c r="I79" s="2"/>
    </row>
    <row r="80" spans="2:11" ht="30" customHeight="1">
      <c r="B80" s="249" t="s">
        <v>137</v>
      </c>
      <c r="C80" s="219"/>
      <c r="D80" s="371">
        <v>10</v>
      </c>
      <c r="E80" s="249" t="s">
        <v>160</v>
      </c>
      <c r="H80" s="219"/>
      <c r="I80" s="219"/>
      <c r="J80" s="501">
        <f>G16/K16*D80</f>
        <v>1.598837209302326</v>
      </c>
      <c r="K80" s="501"/>
    </row>
    <row r="81" spans="2:11" ht="24" customHeight="1">
      <c r="B81" s="248"/>
      <c r="D81" s="2"/>
      <c r="E81" s="2"/>
      <c r="H81" s="2"/>
      <c r="I81" s="444" t="s">
        <v>130</v>
      </c>
      <c r="J81" s="460">
        <f>D80*G16</f>
        <v>85</v>
      </c>
      <c r="K81" s="460"/>
    </row>
    <row r="82" spans="4:9" ht="7.5" customHeight="1">
      <c r="D82" s="2"/>
      <c r="E82" s="2"/>
      <c r="H82" s="2"/>
      <c r="I82" s="2"/>
    </row>
    <row r="83" spans="4:9" ht="7.5" customHeight="1">
      <c r="D83" s="2"/>
      <c r="E83" s="2"/>
      <c r="H83" s="2"/>
      <c r="I83" s="2"/>
    </row>
    <row r="84" ht="7.5" customHeight="1"/>
    <row r="85" ht="7.5" customHeight="1"/>
    <row r="86" spans="4:9" ht="7.5" customHeight="1">
      <c r="D86" s="2"/>
      <c r="E86" s="2"/>
      <c r="H86" s="2"/>
      <c r="I86" s="2"/>
    </row>
    <row r="87" spans="2:11" ht="7.5" customHeight="1">
      <c r="B87" s="210"/>
      <c r="C87" s="21"/>
      <c r="D87" s="231"/>
      <c r="E87" s="231"/>
      <c r="F87" s="231"/>
      <c r="G87" s="231"/>
      <c r="H87" s="231"/>
      <c r="I87" s="231"/>
      <c r="J87" s="231"/>
      <c r="K87" s="231"/>
    </row>
    <row r="88" spans="2:9" ht="26.25" customHeight="1">
      <c r="B88" s="397" t="s">
        <v>150</v>
      </c>
      <c r="C88" s="372"/>
      <c r="D88" s="373"/>
      <c r="E88" s="373"/>
      <c r="F88" s="372"/>
      <c r="G88" s="372"/>
      <c r="H88" s="373"/>
      <c r="I88" s="374"/>
    </row>
    <row r="89" spans="2:9" ht="14.25">
      <c r="B89" s="375" t="s">
        <v>4</v>
      </c>
      <c r="C89" s="376" t="s">
        <v>16</v>
      </c>
      <c r="D89" s="373"/>
      <c r="E89" s="373"/>
      <c r="F89" s="372"/>
      <c r="G89" s="372"/>
      <c r="H89" s="373"/>
      <c r="I89" s="374"/>
    </row>
    <row r="90" spans="2:9" ht="13.5">
      <c r="B90" s="372" t="s">
        <v>5</v>
      </c>
      <c r="C90" s="372"/>
      <c r="D90" s="377">
        <v>0.0963</v>
      </c>
      <c r="E90" s="373"/>
      <c r="F90" s="372"/>
      <c r="G90" s="372"/>
      <c r="H90" s="373"/>
      <c r="I90" s="374"/>
    </row>
    <row r="91" spans="2:10" ht="13.5">
      <c r="B91" s="372" t="s">
        <v>6</v>
      </c>
      <c r="C91" s="372"/>
      <c r="D91" s="374">
        <f>1000*D90</f>
        <v>96.3</v>
      </c>
      <c r="E91" s="378" t="s">
        <v>7</v>
      </c>
      <c r="G91" s="372" t="s">
        <v>11</v>
      </c>
      <c r="H91" s="372" t="s">
        <v>12</v>
      </c>
      <c r="I91" s="373"/>
      <c r="J91" s="374"/>
    </row>
    <row r="92" spans="2:10" ht="13.5">
      <c r="B92" s="372" t="s">
        <v>15</v>
      </c>
      <c r="C92" s="372"/>
      <c r="D92" s="379">
        <f>5.57*60%</f>
        <v>3.342</v>
      </c>
      <c r="E92" s="378" t="s">
        <v>40</v>
      </c>
      <c r="G92" s="380">
        <f>N24</f>
        <v>1</v>
      </c>
      <c r="H92" s="381">
        <f>D92*G92</f>
        <v>3.342</v>
      </c>
      <c r="I92" s="373"/>
      <c r="J92" s="374"/>
    </row>
    <row r="93" spans="2:10" ht="13.5">
      <c r="B93" s="372"/>
      <c r="C93" s="372"/>
      <c r="D93" s="374">
        <v>1.77</v>
      </c>
      <c r="E93" s="378" t="s">
        <v>8</v>
      </c>
      <c r="G93" s="380">
        <f>N25</f>
        <v>0.8</v>
      </c>
      <c r="H93" s="381">
        <f>D93*G93</f>
        <v>1.4160000000000001</v>
      </c>
      <c r="I93" s="373"/>
      <c r="J93" s="374"/>
    </row>
    <row r="94" spans="2:10" ht="13.5">
      <c r="B94" s="372"/>
      <c r="C94" s="372"/>
      <c r="D94" s="374">
        <v>3.77</v>
      </c>
      <c r="E94" s="378" t="s">
        <v>9</v>
      </c>
      <c r="G94" s="380">
        <f>N26</f>
        <v>0.6</v>
      </c>
      <c r="H94" s="382">
        <f>D94*G94</f>
        <v>2.262</v>
      </c>
      <c r="I94" s="373"/>
      <c r="J94" s="374"/>
    </row>
    <row r="95" spans="2:10" ht="13.5">
      <c r="B95" s="372"/>
      <c r="C95" s="372"/>
      <c r="D95" s="374"/>
      <c r="E95" s="373"/>
      <c r="G95" s="372"/>
      <c r="H95" s="381">
        <f>SUM(H92:H94)</f>
        <v>7.02</v>
      </c>
      <c r="I95" s="373" t="s">
        <v>10</v>
      </c>
      <c r="J95" s="374"/>
    </row>
    <row r="96" spans="2:10" ht="13.5">
      <c r="B96" s="372"/>
      <c r="C96" s="372"/>
      <c r="D96" s="374"/>
      <c r="E96" s="373"/>
      <c r="G96" s="374" t="s">
        <v>15</v>
      </c>
      <c r="H96" s="381">
        <f>H95*J96</f>
        <v>8.3538</v>
      </c>
      <c r="I96" s="373" t="s">
        <v>13</v>
      </c>
      <c r="J96" s="374">
        <v>1.19</v>
      </c>
    </row>
    <row r="97" spans="2:10" ht="14.25">
      <c r="B97" s="372"/>
      <c r="C97" s="372"/>
      <c r="D97" s="374"/>
      <c r="E97" s="373"/>
      <c r="G97" s="374" t="s">
        <v>14</v>
      </c>
      <c r="H97" s="383">
        <f>H96*D91/100</f>
        <v>8.044709399999999</v>
      </c>
      <c r="I97" s="373" t="s">
        <v>13</v>
      </c>
      <c r="J97" s="374"/>
    </row>
    <row r="98" spans="2:10" ht="13.5">
      <c r="B98" s="372"/>
      <c r="C98" s="372"/>
      <c r="D98" s="374"/>
      <c r="E98" s="373"/>
      <c r="G98" s="372"/>
      <c r="H98" s="381"/>
      <c r="I98" s="373"/>
      <c r="J98" s="374"/>
    </row>
    <row r="99" spans="2:10" ht="14.25">
      <c r="B99" s="375" t="s">
        <v>4</v>
      </c>
      <c r="C99" s="376" t="s">
        <v>17</v>
      </c>
      <c r="D99" s="373"/>
      <c r="E99" s="373"/>
      <c r="G99" s="372"/>
      <c r="H99" s="372"/>
      <c r="I99" s="373"/>
      <c r="J99" s="374"/>
    </row>
    <row r="100" spans="2:10" ht="13.5">
      <c r="B100" s="372" t="s">
        <v>5</v>
      </c>
      <c r="C100" s="372"/>
      <c r="D100" s="377">
        <v>0.0908</v>
      </c>
      <c r="E100" s="373"/>
      <c r="G100" s="372"/>
      <c r="H100" s="372"/>
      <c r="I100" s="373"/>
      <c r="J100" s="374"/>
    </row>
    <row r="101" spans="2:10" ht="13.5">
      <c r="B101" s="372" t="s">
        <v>6</v>
      </c>
      <c r="C101" s="372"/>
      <c r="D101" s="374">
        <f>1000*D100</f>
        <v>90.80000000000001</v>
      </c>
      <c r="E101" s="384" t="s">
        <v>7</v>
      </c>
      <c r="G101" s="374" t="s">
        <v>11</v>
      </c>
      <c r="H101" s="372" t="s">
        <v>12</v>
      </c>
      <c r="I101" s="373"/>
      <c r="J101" s="374"/>
    </row>
    <row r="102" spans="2:10" ht="13.5">
      <c r="B102" s="372" t="s">
        <v>15</v>
      </c>
      <c r="C102" s="372"/>
      <c r="D102" s="379">
        <f>6.99*60%</f>
        <v>4.194</v>
      </c>
      <c r="E102" s="378" t="s">
        <v>40</v>
      </c>
      <c r="G102" s="381">
        <f>G92</f>
        <v>1</v>
      </c>
      <c r="H102" s="381">
        <f>D102*G102</f>
        <v>4.194</v>
      </c>
      <c r="I102" s="373"/>
      <c r="J102" s="374"/>
    </row>
    <row r="103" spans="2:10" ht="13.5">
      <c r="B103" s="372"/>
      <c r="C103" s="372"/>
      <c r="D103" s="374">
        <v>2.21</v>
      </c>
      <c r="E103" s="384" t="s">
        <v>8</v>
      </c>
      <c r="G103" s="381">
        <f>G93</f>
        <v>0.8</v>
      </c>
      <c r="H103" s="381">
        <f>D103*G103</f>
        <v>1.768</v>
      </c>
      <c r="I103" s="373"/>
      <c r="J103" s="374"/>
    </row>
    <row r="104" spans="2:10" ht="13.5">
      <c r="B104" s="372"/>
      <c r="C104" s="372"/>
      <c r="D104" s="385">
        <v>4</v>
      </c>
      <c r="E104" s="384" t="s">
        <v>9</v>
      </c>
      <c r="G104" s="381">
        <f>G94</f>
        <v>0.6</v>
      </c>
      <c r="H104" s="382">
        <f>D104*G104</f>
        <v>2.4</v>
      </c>
      <c r="I104" s="373"/>
      <c r="J104" s="374"/>
    </row>
    <row r="105" spans="2:10" ht="13.5">
      <c r="B105" s="372"/>
      <c r="C105" s="372"/>
      <c r="D105" s="374"/>
      <c r="E105" s="373"/>
      <c r="G105" s="372"/>
      <c r="H105" s="381">
        <f>SUM(H102:H104)</f>
        <v>8.362</v>
      </c>
      <c r="I105" s="373" t="s">
        <v>10</v>
      </c>
      <c r="J105" s="374"/>
    </row>
    <row r="106" spans="2:10" ht="13.5">
      <c r="B106" s="372"/>
      <c r="C106" s="372"/>
      <c r="D106" s="374"/>
      <c r="E106" s="373"/>
      <c r="G106" s="374" t="s">
        <v>15</v>
      </c>
      <c r="H106" s="381">
        <f>H105*J106</f>
        <v>9.95078</v>
      </c>
      <c r="I106" s="373" t="s">
        <v>13</v>
      </c>
      <c r="J106" s="374">
        <v>1.19</v>
      </c>
    </row>
    <row r="107" spans="2:10" ht="14.25">
      <c r="B107" s="372"/>
      <c r="C107" s="372"/>
      <c r="D107" s="374"/>
      <c r="E107" s="373"/>
      <c r="G107" s="374" t="s">
        <v>14</v>
      </c>
      <c r="H107" s="383">
        <f>H106*D101/100</f>
        <v>9.03530824</v>
      </c>
      <c r="I107" s="373" t="s">
        <v>13</v>
      </c>
      <c r="J107" s="374"/>
    </row>
    <row r="108" spans="2:10" ht="13.5">
      <c r="B108" s="372"/>
      <c r="C108" s="372"/>
      <c r="D108" s="374"/>
      <c r="E108" s="373"/>
      <c r="G108" s="372"/>
      <c r="H108" s="372"/>
      <c r="I108" s="373"/>
      <c r="J108" s="374"/>
    </row>
    <row r="109" spans="2:10" ht="13.5">
      <c r="B109" s="372"/>
      <c r="C109" s="372"/>
      <c r="D109" s="374"/>
      <c r="E109" s="373"/>
      <c r="G109" s="372"/>
      <c r="H109" s="372"/>
      <c r="I109" s="373"/>
      <c r="J109" s="374"/>
    </row>
    <row r="110" spans="2:10" ht="14.25">
      <c r="B110" s="386" t="s">
        <v>4</v>
      </c>
      <c r="C110" s="387" t="s">
        <v>38</v>
      </c>
      <c r="D110" s="388"/>
      <c r="E110" s="389"/>
      <c r="G110" s="387"/>
      <c r="H110" s="387"/>
      <c r="I110" s="389"/>
      <c r="J110" s="388"/>
    </row>
    <row r="111" spans="2:10" ht="13.5">
      <c r="B111" s="387" t="s">
        <v>5</v>
      </c>
      <c r="C111" s="387"/>
      <c r="D111" s="390">
        <v>0.0671</v>
      </c>
      <c r="E111" s="389"/>
      <c r="G111" s="387"/>
      <c r="H111" s="387"/>
      <c r="I111" s="389"/>
      <c r="J111" s="388"/>
    </row>
    <row r="112" spans="2:10" ht="13.5">
      <c r="B112" s="387" t="s">
        <v>6</v>
      </c>
      <c r="C112" s="387"/>
      <c r="D112" s="388">
        <f>1000*D111</f>
        <v>67.10000000000001</v>
      </c>
      <c r="E112" s="391" t="s">
        <v>7</v>
      </c>
      <c r="G112" s="388" t="s">
        <v>11</v>
      </c>
      <c r="H112" s="387" t="s">
        <v>12</v>
      </c>
      <c r="I112" s="389"/>
      <c r="J112" s="388"/>
    </row>
    <row r="113" spans="2:10" ht="14.25">
      <c r="B113" s="387" t="s">
        <v>15</v>
      </c>
      <c r="C113" s="387"/>
      <c r="D113" s="392">
        <f>8.91*60%</f>
        <v>5.346</v>
      </c>
      <c r="E113" s="393" t="s">
        <v>40</v>
      </c>
      <c r="G113" s="394">
        <f>G92</f>
        <v>1</v>
      </c>
      <c r="H113" s="394">
        <f>G113*D113</f>
        <v>5.346</v>
      </c>
      <c r="I113" s="389"/>
      <c r="J113" s="388"/>
    </row>
    <row r="114" spans="2:10" ht="13.5">
      <c r="B114" s="387"/>
      <c r="C114" s="387"/>
      <c r="D114" s="395">
        <v>2</v>
      </c>
      <c r="E114" s="391" t="s">
        <v>8</v>
      </c>
      <c r="G114" s="394">
        <f>G93</f>
        <v>0.8</v>
      </c>
      <c r="H114" s="394">
        <f>G114*D114</f>
        <v>1.6</v>
      </c>
      <c r="I114" s="389"/>
      <c r="J114" s="388"/>
    </row>
    <row r="115" spans="2:10" ht="13.5">
      <c r="B115" s="387"/>
      <c r="C115" s="387"/>
      <c r="D115" s="388">
        <v>4.69</v>
      </c>
      <c r="E115" s="391" t="s">
        <v>9</v>
      </c>
      <c r="G115" s="394">
        <f>G94</f>
        <v>0.6</v>
      </c>
      <c r="H115" s="396">
        <f>G115*D115</f>
        <v>2.814</v>
      </c>
      <c r="I115" s="389"/>
      <c r="J115" s="388"/>
    </row>
    <row r="116" spans="2:10" ht="13.5">
      <c r="B116" s="387"/>
      <c r="C116" s="387"/>
      <c r="D116" s="389"/>
      <c r="E116" s="389"/>
      <c r="G116" s="387"/>
      <c r="H116" s="394">
        <f>SUM(H113:H115)</f>
        <v>9.76</v>
      </c>
      <c r="I116" s="389" t="s">
        <v>10</v>
      </c>
      <c r="J116" s="388"/>
    </row>
    <row r="117" spans="2:10" ht="13.5">
      <c r="B117" s="387"/>
      <c r="C117" s="387"/>
      <c r="D117" s="389"/>
      <c r="E117" s="389"/>
      <c r="G117" s="388" t="s">
        <v>15</v>
      </c>
      <c r="H117" s="394">
        <f>H116*J117</f>
        <v>11.6144</v>
      </c>
      <c r="I117" s="389" t="s">
        <v>13</v>
      </c>
      <c r="J117" s="388">
        <v>1.19</v>
      </c>
    </row>
    <row r="118" spans="2:10" ht="14.25">
      <c r="B118" s="387"/>
      <c r="C118" s="387"/>
      <c r="D118" s="389"/>
      <c r="E118" s="389"/>
      <c r="G118" s="388" t="s">
        <v>14</v>
      </c>
      <c r="H118" s="383">
        <f>H117*D112/100</f>
        <v>7.793262400000001</v>
      </c>
      <c r="I118" s="389" t="s">
        <v>13</v>
      </c>
      <c r="J118" s="388"/>
    </row>
    <row r="119" spans="2:9" ht="13.5">
      <c r="B119" s="372"/>
      <c r="C119" s="372"/>
      <c r="D119" s="373"/>
      <c r="E119" s="373"/>
      <c r="F119" s="372"/>
      <c r="G119" s="372"/>
      <c r="H119" s="373"/>
      <c r="I119" s="374"/>
    </row>
    <row r="121" spans="2:11" ht="18.75" customHeight="1">
      <c r="B121" s="232" t="s">
        <v>138</v>
      </c>
      <c r="C121" s="3"/>
      <c r="D121" s="3"/>
      <c r="E121" s="3"/>
      <c r="F121" s="3"/>
      <c r="G121" s="3"/>
      <c r="H121" s="3"/>
      <c r="I121" s="3"/>
      <c r="J121" s="3"/>
      <c r="K121" s="3"/>
    </row>
    <row r="122" spans="2:11" ht="18.75" customHeight="1">
      <c r="B122" s="210" t="s">
        <v>69</v>
      </c>
      <c r="C122" s="21" t="s">
        <v>42</v>
      </c>
      <c r="D122" s="231">
        <f>$M$67</f>
        <v>34.327897214220656</v>
      </c>
      <c r="E122" s="231">
        <f aca="true" t="shared" si="5" ref="E122:K122">$M$67</f>
        <v>34.327897214220656</v>
      </c>
      <c r="F122" s="231">
        <f t="shared" si="5"/>
        <v>34.327897214220656</v>
      </c>
      <c r="G122" s="231">
        <f t="shared" si="5"/>
        <v>34.327897214220656</v>
      </c>
      <c r="H122" s="231">
        <f t="shared" si="5"/>
        <v>34.327897214220656</v>
      </c>
      <c r="I122" s="231">
        <f t="shared" si="5"/>
        <v>34.327897214220656</v>
      </c>
      <c r="J122" s="231">
        <f t="shared" si="5"/>
        <v>34.327897214220656</v>
      </c>
      <c r="K122" s="231">
        <f t="shared" si="5"/>
        <v>34.327897214220656</v>
      </c>
    </row>
    <row r="123" spans="2:11" ht="18.75" customHeight="1">
      <c r="B123" s="210" t="s">
        <v>70</v>
      </c>
      <c r="C123" s="21" t="s">
        <v>42</v>
      </c>
      <c r="D123" s="231">
        <f>$M$68</f>
        <v>26.803055299134844</v>
      </c>
      <c r="E123" s="231">
        <f aca="true" t="shared" si="6" ref="E123:K123">$M$68</f>
        <v>26.803055299134844</v>
      </c>
      <c r="F123" s="231">
        <f t="shared" si="6"/>
        <v>26.803055299134844</v>
      </c>
      <c r="G123" s="231">
        <f t="shared" si="6"/>
        <v>26.803055299134844</v>
      </c>
      <c r="H123" s="231">
        <f t="shared" si="6"/>
        <v>26.803055299134844</v>
      </c>
      <c r="I123" s="231">
        <f t="shared" si="6"/>
        <v>26.803055299134844</v>
      </c>
      <c r="J123" s="231">
        <f t="shared" si="6"/>
        <v>26.803055299134844</v>
      </c>
      <c r="K123" s="231">
        <f t="shared" si="6"/>
        <v>26.803055299134844</v>
      </c>
    </row>
  </sheetData>
  <sheetProtection sheet="1"/>
  <mergeCells count="24">
    <mergeCell ref="J2:K2"/>
    <mergeCell ref="B36:E42"/>
    <mergeCell ref="B34:C34"/>
    <mergeCell ref="J45:K45"/>
    <mergeCell ref="B45:D45"/>
    <mergeCell ref="H35:I35"/>
    <mergeCell ref="B51:E57"/>
    <mergeCell ref="J49:K49"/>
    <mergeCell ref="D14:G14"/>
    <mergeCell ref="H14:K14"/>
    <mergeCell ref="J46:K46"/>
    <mergeCell ref="J47:K47"/>
    <mergeCell ref="J48:K48"/>
    <mergeCell ref="D15:E15"/>
    <mergeCell ref="J81:K81"/>
    <mergeCell ref="J80:K80"/>
    <mergeCell ref="Q21:R21"/>
    <mergeCell ref="B35:C35"/>
    <mergeCell ref="O21:P21"/>
    <mergeCell ref="Q22:R22"/>
    <mergeCell ref="O22:P22"/>
    <mergeCell ref="B60:K60"/>
    <mergeCell ref="H22:I22"/>
    <mergeCell ref="B65:K65"/>
  </mergeCells>
  <printOptions horizontalCentered="1"/>
  <pageMargins left="0.5905511811023623" right="0.3937007874015748" top="0.5118110236220472" bottom="0.4724409448818898" header="0.35433070866141736" footer="0.2755905511811024"/>
  <pageSetup horizontalDpi="600" verticalDpi="600" orientation="portrait" paperSize="9" scale="65" r:id="rId4"/>
  <headerFooter alignWithMargins="0">
    <oddFooter>&amp;LLEL Schwäbisch Gmünd (Se)&amp;C&amp;F&amp;A&amp;R&amp;D</oddFooter>
  </headerFooter>
  <rowBreaks count="1" manualBreakCount="1">
    <brk id="69" max="255" man="1"/>
  </rowBreaks>
  <drawing r:id="rId3"/>
  <legacyDrawing r:id="rId2"/>
</worksheet>
</file>

<file path=xl/worksheets/sheet4.xml><?xml version="1.0" encoding="utf-8"?>
<worksheet xmlns="http://schemas.openxmlformats.org/spreadsheetml/2006/main" xmlns:r="http://schemas.openxmlformats.org/officeDocument/2006/relationships">
  <dimension ref="B2:M28"/>
  <sheetViews>
    <sheetView zoomScale="75" zoomScaleNormal="75" zoomScalePageLayoutView="0" workbookViewId="0" topLeftCell="A1">
      <selection activeCell="I34" sqref="I34"/>
    </sheetView>
  </sheetViews>
  <sheetFormatPr defaultColWidth="11.421875" defaultRowHeight="12.75"/>
  <cols>
    <col min="1" max="1" width="1.8515625" style="240" customWidth="1"/>
    <col min="2" max="2" width="26.421875" style="240" customWidth="1"/>
    <col min="3" max="3" width="10.00390625" style="240" customWidth="1"/>
    <col min="4" max="4" width="7.8515625" style="240" customWidth="1"/>
    <col min="5" max="8" width="11.7109375" style="240" customWidth="1"/>
    <col min="9" max="9" width="85.7109375" style="240" customWidth="1"/>
    <col min="10" max="10" width="17.7109375" style="240" customWidth="1"/>
    <col min="11" max="11" width="11.421875" style="240" customWidth="1"/>
    <col min="12" max="12" width="13.140625" style="240" customWidth="1"/>
    <col min="13" max="16384" width="11.421875" style="240" customWidth="1"/>
  </cols>
  <sheetData>
    <row r="1" ht="6" customHeight="1"/>
    <row r="2" spans="2:3" ht="20.25">
      <c r="B2" s="247" t="s">
        <v>118</v>
      </c>
      <c r="C2" s="241"/>
    </row>
    <row r="3" ht="18.75" customHeight="1">
      <c r="B3" s="264" t="str">
        <f>IF('1 Vgl. m. KM'!J15="x","Mit Gärrestrücknahme","Ohne Gärrestrücknahme")</f>
        <v>Mit Gärrestrücknahme</v>
      </c>
    </row>
    <row r="4" ht="10.5" customHeight="1" thickBot="1"/>
    <row r="5" spans="2:8" ht="25.5" customHeight="1" thickBot="1">
      <c r="B5" s="244"/>
      <c r="C5" s="280" t="s">
        <v>87</v>
      </c>
      <c r="D5" s="285"/>
      <c r="E5" s="508" t="str">
        <f>'1 Vgl. m. KM'!D14</f>
        <v>Körnermais</v>
      </c>
      <c r="F5" s="509"/>
      <c r="G5" s="510" t="str">
        <f>'2 Vgl. m. WW'!D14</f>
        <v>Winterweizen</v>
      </c>
      <c r="H5" s="511"/>
    </row>
    <row r="6" spans="2:13" ht="20.25" customHeight="1">
      <c r="B6" s="242"/>
      <c r="C6" s="367" t="s">
        <v>86</v>
      </c>
      <c r="D6" s="286"/>
      <c r="E6" s="327" t="s">
        <v>114</v>
      </c>
      <c r="F6" s="328" t="s">
        <v>115</v>
      </c>
      <c r="G6" s="347" t="s">
        <v>114</v>
      </c>
      <c r="H6" s="348" t="s">
        <v>115</v>
      </c>
      <c r="J6" s="246" t="s">
        <v>91</v>
      </c>
      <c r="K6" s="246" t="s">
        <v>92</v>
      </c>
      <c r="L6" s="246" t="s">
        <v>93</v>
      </c>
      <c r="M6" s="246" t="s">
        <v>94</v>
      </c>
    </row>
    <row r="7" spans="2:13" ht="20.25" customHeight="1">
      <c r="B7" s="243"/>
      <c r="C7" s="281"/>
      <c r="D7" s="287" t="s">
        <v>139</v>
      </c>
      <c r="E7" s="329">
        <f>'1 Vgl. m. KM'!F16</f>
        <v>8</v>
      </c>
      <c r="F7" s="330">
        <f>'1 Vgl. m. KM'!G16</f>
        <v>10</v>
      </c>
      <c r="G7" s="349">
        <f>'2 Vgl. m. WW'!F16</f>
        <v>6.5</v>
      </c>
      <c r="H7" s="350">
        <f>'2 Vgl. m. WW'!G16</f>
        <v>8.5</v>
      </c>
      <c r="J7" s="246"/>
      <c r="K7" s="246"/>
      <c r="L7" s="246"/>
      <c r="M7" s="246"/>
    </row>
    <row r="8" spans="2:8" ht="20.25" customHeight="1">
      <c r="B8" s="242" t="s">
        <v>182</v>
      </c>
      <c r="C8" s="278"/>
      <c r="D8" s="286" t="s">
        <v>84</v>
      </c>
      <c r="E8" s="331">
        <f>'1 Vgl. m. KM'!D19</f>
        <v>165</v>
      </c>
      <c r="F8" s="332">
        <f>'1 Vgl. m. KM'!D19</f>
        <v>165</v>
      </c>
      <c r="G8" s="351">
        <f>'2 Vgl. m. WW'!D19</f>
        <v>170</v>
      </c>
      <c r="H8" s="352">
        <f>'2 Vgl. m. WW'!D19</f>
        <v>170</v>
      </c>
    </row>
    <row r="9" spans="2:8" ht="20.25" customHeight="1">
      <c r="B9" s="243" t="s">
        <v>36</v>
      </c>
      <c r="C9" s="281"/>
      <c r="D9" s="287" t="s">
        <v>37</v>
      </c>
      <c r="E9" s="333">
        <f>'1 Vgl. m. KM'!F35</f>
        <v>303</v>
      </c>
      <c r="F9" s="334">
        <f>'1 Vgl. m. KM'!G35</f>
        <v>550</v>
      </c>
      <c r="G9" s="353">
        <f>'2 Vgl. m. WW'!F35</f>
        <v>227.94999999999993</v>
      </c>
      <c r="H9" s="354">
        <f>'2 Vgl. m. WW'!G35</f>
        <v>516.55</v>
      </c>
    </row>
    <row r="10" spans="2:8" s="1" customFormat="1" ht="20.25" customHeight="1">
      <c r="B10" s="245" t="s">
        <v>85</v>
      </c>
      <c r="C10" s="282"/>
      <c r="D10" s="288" t="s">
        <v>20</v>
      </c>
      <c r="E10" s="335">
        <f>'1 Vgl. m. KM'!J16</f>
        <v>41.696969696969695</v>
      </c>
      <c r="F10" s="336">
        <f>'1 Vgl. m. KM'!K16</f>
        <v>52.12121212121212</v>
      </c>
      <c r="G10" s="355">
        <f>'2 Vgl. m. WW'!J16</f>
        <v>40.65454545454545</v>
      </c>
      <c r="H10" s="356">
        <f>'2 Vgl. m. WW'!K16</f>
        <v>53.16363636363635</v>
      </c>
    </row>
    <row r="11" spans="2:8" ht="20.25" customHeight="1">
      <c r="B11" s="505" t="s">
        <v>117</v>
      </c>
      <c r="C11" s="514" t="s">
        <v>45</v>
      </c>
      <c r="D11" s="289" t="s">
        <v>37</v>
      </c>
      <c r="E11" s="337">
        <f>'1 Vgl. m. KM'!J41</f>
        <v>1025.9080780706797</v>
      </c>
      <c r="F11" s="338">
        <f>'1 Vgl. m. KM'!K41</f>
        <v>1330.9397498015383</v>
      </c>
      <c r="G11" s="357">
        <f>'2 Vgl. m. WW'!J41</f>
        <v>963.4717582327335</v>
      </c>
      <c r="H11" s="358">
        <f>'2 Vgl. m. WW'!K41</f>
        <v>1322.4636938490594</v>
      </c>
    </row>
    <row r="12" spans="2:8" ht="20.25" customHeight="1">
      <c r="B12" s="506"/>
      <c r="C12" s="515"/>
      <c r="D12" s="290" t="s">
        <v>84</v>
      </c>
      <c r="E12" s="339">
        <f>'1 Vgl. m. KM'!J42</f>
        <v>24.60390012814857</v>
      </c>
      <c r="F12" s="340">
        <f>'1 Vgl. m. KM'!K42</f>
        <v>25.535471943866725</v>
      </c>
      <c r="G12" s="359">
        <f>'2 Vgl. m. WW'!J42</f>
        <v>23.69899226422198</v>
      </c>
      <c r="H12" s="360">
        <f>'2 Vgl. m. WW'!K42</f>
        <v>24.875343078556185</v>
      </c>
    </row>
    <row r="13" spans="2:8" ht="20.25" customHeight="1">
      <c r="B13" s="507"/>
      <c r="C13" s="283" t="s">
        <v>44</v>
      </c>
      <c r="D13" s="290" t="s">
        <v>84</v>
      </c>
      <c r="E13" s="339">
        <f>'1 Vgl. m. KM'!J38</f>
        <v>32.12874204323438</v>
      </c>
      <c r="F13" s="340">
        <f>'1 Vgl. m. KM'!K38</f>
        <v>33.06031385895254</v>
      </c>
      <c r="G13" s="359">
        <f>'2 Vgl. m. WW'!J38</f>
        <v>31.223834179307797</v>
      </c>
      <c r="H13" s="360">
        <f>'2 Vgl. m. WW'!K38</f>
        <v>32.400184993642</v>
      </c>
    </row>
    <row r="14" spans="2:8" ht="20.25" customHeight="1">
      <c r="B14" s="512" t="s">
        <v>116</v>
      </c>
      <c r="C14" s="516" t="s">
        <v>45</v>
      </c>
      <c r="D14" s="291" t="s">
        <v>37</v>
      </c>
      <c r="E14" s="341">
        <f>'1 Vgl. m. KM'!J56</f>
        <v>1321.301032000219</v>
      </c>
      <c r="F14" s="342">
        <f>'1 Vgl. m. KM'!K56</f>
        <v>1403.2071391420982</v>
      </c>
      <c r="G14" s="361">
        <f>'2 Vgl. m. WW'!J56</f>
        <v>1326.6605567873858</v>
      </c>
      <c r="H14" s="362">
        <f>'2 Vgl. m. WW'!K56</f>
        <v>1424.947885357641</v>
      </c>
    </row>
    <row r="15" spans="2:8" ht="20.25" customHeight="1">
      <c r="B15" s="512"/>
      <c r="C15" s="517"/>
      <c r="D15" s="292" t="s">
        <v>84</v>
      </c>
      <c r="E15" s="343">
        <f>'1 Vgl. m. KM'!J57</f>
        <v>31.688178819772695</v>
      </c>
      <c r="F15" s="344">
        <f>'1 Vgl. m. KM'!K57</f>
        <v>26.92199743702863</v>
      </c>
      <c r="G15" s="363">
        <f>'2 Vgl. m. WW'!J57</f>
        <v>32.63252711239098</v>
      </c>
      <c r="H15" s="364">
        <f>'2 Vgl. m. WW'!K57</f>
        <v>26.803055299134844</v>
      </c>
    </row>
    <row r="16" spans="2:8" ht="20.25" customHeight="1" thickBot="1">
      <c r="B16" s="513"/>
      <c r="C16" s="284" t="s">
        <v>44</v>
      </c>
      <c r="D16" s="293" t="s">
        <v>84</v>
      </c>
      <c r="E16" s="345">
        <f>'1 Vgl. m. KM'!J53</f>
        <v>39.21302073485851</v>
      </c>
      <c r="F16" s="346">
        <f>'1 Vgl. m. KM'!K53</f>
        <v>34.44683935211445</v>
      </c>
      <c r="G16" s="365">
        <f>'2 Vgl. m. WW'!J53</f>
        <v>40.1573690274768</v>
      </c>
      <c r="H16" s="366">
        <f>'2 Vgl. m. WW'!K53</f>
        <v>34.327897214220656</v>
      </c>
    </row>
    <row r="17" spans="2:3" ht="21" customHeight="1">
      <c r="B17" s="277"/>
      <c r="C17" s="276"/>
    </row>
    <row r="18" ht="21" customHeight="1">
      <c r="J18" s="240" t="s">
        <v>65</v>
      </c>
    </row>
    <row r="19" ht="21" customHeight="1">
      <c r="J19" s="240" t="s">
        <v>64</v>
      </c>
    </row>
    <row r="20" ht="21" customHeight="1">
      <c r="J20" s="240" t="s">
        <v>67</v>
      </c>
    </row>
    <row r="21" ht="21" customHeight="1">
      <c r="J21" s="240" t="s">
        <v>66</v>
      </c>
    </row>
    <row r="22" ht="15.75" customHeight="1"/>
    <row r="23" ht="21" customHeight="1"/>
    <row r="24" ht="21" customHeight="1">
      <c r="J24" s="279"/>
    </row>
    <row r="25" ht="21" customHeight="1">
      <c r="J25" s="294" t="s">
        <v>119</v>
      </c>
    </row>
    <row r="26" ht="21" customHeight="1">
      <c r="J26" s="295" t="s">
        <v>120</v>
      </c>
    </row>
    <row r="27" ht="21" customHeight="1">
      <c r="J27" s="277"/>
    </row>
    <row r="28" ht="6.75" customHeight="1">
      <c r="J28" s="278"/>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sheetData>
  <sheetProtection sheet="1"/>
  <mergeCells count="6">
    <mergeCell ref="B11:B13"/>
    <mergeCell ref="E5:F5"/>
    <mergeCell ref="G5:H5"/>
    <mergeCell ref="B14:B16"/>
    <mergeCell ref="C11:C12"/>
    <mergeCell ref="C14:C15"/>
  </mergeCells>
  <printOptions/>
  <pageMargins left="0.7086614173228347" right="0.3937007874015748" top="0.4330708661417323" bottom="0.6692913385826772" header="0.4330708661417323" footer="0.2755905511811024"/>
  <pageSetup horizontalDpi="1200" verticalDpi="1200" orientation="portrait" paperSize="9" r:id="rId2"/>
  <headerFooter alignWithMargins="0">
    <oddFooter>&amp;LLEL Schwäbisch Gmünd (Se)&amp;C&amp;F&amp;A&amp;R&amp;D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EBZI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SeggerV</dc:creator>
  <cp:keywords/>
  <dc:description/>
  <cp:lastModifiedBy>Segger, Volker (LEL)</cp:lastModifiedBy>
  <cp:lastPrinted>2015-09-10T07:07:58Z</cp:lastPrinted>
  <dcterms:created xsi:type="dcterms:W3CDTF">2007-01-27T10:06:08Z</dcterms:created>
  <dcterms:modified xsi:type="dcterms:W3CDTF">2015-09-10T07:12:28Z</dcterms:modified>
  <cp:category/>
  <cp:version/>
  <cp:contentType/>
  <cp:contentStatus/>
</cp:coreProperties>
</file>